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25" activeTab="3"/>
  </bookViews>
  <sheets>
    <sheet name="Bilanz" sheetId="1" r:id="rId1"/>
    <sheet name="Berechnung Fahrgestell" sheetId="2" r:id="rId2"/>
    <sheet name="Berechnung Meßmodul" sheetId="3" r:id="rId3"/>
    <sheet name="Diagramm stehender Motor" sheetId="4" r:id="rId4"/>
    <sheet name="Diagramm laufender Motor" sheetId="5" r:id="rId5"/>
  </sheets>
  <definedNames>
    <definedName name="_xlnm.Print_Area" localSheetId="1">'Berechnung Fahrgestell'!$A$1:$J$73</definedName>
    <definedName name="_xlnm.Print_Area" localSheetId="2">'Berechnung Meßmodul'!$A$1:$F$73</definedName>
    <definedName name="_xlnm.Print_Area" localSheetId="0">'Bilanz'!$A$1:$S$69</definedName>
    <definedName name="_xlnm.Print_Area" localSheetId="4">'Diagramm laufender Motor'!$A$1:$M$73</definedName>
    <definedName name="_xlnm.Print_Area" localSheetId="3">'Diagramm stehender Motor'!$A$1:$N$76</definedName>
  </definedNames>
  <calcPr fullCalcOnLoad="1"/>
</workbook>
</file>

<file path=xl/comments1.xml><?xml version="1.0" encoding="utf-8"?>
<comments xmlns="http://schemas.openxmlformats.org/spreadsheetml/2006/main">
  <authors>
    <author>Christian Iglhaut, Leab-Dynawatt Vertrieb</author>
  </authors>
  <commentList>
    <comment ref="B55" authorId="0">
      <text>
        <r>
          <rPr>
            <sz val="8"/>
            <rFont val="Tahoma"/>
            <family val="0"/>
          </rPr>
          <t xml:space="preserve">Bitte Zahlenwerte in der markierten Spalte auf gewünschte Werte anpassen.
</t>
        </r>
      </text>
    </comment>
  </commentList>
</comments>
</file>

<file path=xl/comments2.xml><?xml version="1.0" encoding="utf-8"?>
<comments xmlns="http://schemas.openxmlformats.org/spreadsheetml/2006/main">
  <authors>
    <author>Christian Iglhaut</author>
  </authors>
  <commentList>
    <comment ref="F2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44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59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60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61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6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6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69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70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71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7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7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Christian Iglhaut</author>
  </authors>
  <commentList>
    <comment ref="F2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44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59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60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61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6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6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69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70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71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7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F7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Christian Iglhaut</author>
  </authors>
  <commentList>
    <comment ref="G2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4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44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50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51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5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54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59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60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61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6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68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69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70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71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72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  <comment ref="G73" authorId="0">
      <text>
        <r>
          <rPr>
            <b/>
            <sz val="8"/>
            <rFont val="Tahoma"/>
            <family val="0"/>
          </rPr>
          <t>Datenpunkte entsprechend der Grafik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<sst xmlns="http://schemas.openxmlformats.org/spreadsheetml/2006/main" count="297" uniqueCount="123">
  <si>
    <t>Fahrzeugbatterie</t>
  </si>
  <si>
    <t>Pos.</t>
  </si>
  <si>
    <t>Verbraucher</t>
  </si>
  <si>
    <t>Anzahl</t>
  </si>
  <si>
    <t>Leistung (W)</t>
  </si>
  <si>
    <t>Summe (W)</t>
  </si>
  <si>
    <t>Strom (A)</t>
  </si>
  <si>
    <t>Einsatz</t>
  </si>
  <si>
    <t>Halle</t>
  </si>
  <si>
    <t>Halle am Netz</t>
  </si>
  <si>
    <t>Abblendlicht</t>
  </si>
  <si>
    <t>Fernlicht</t>
  </si>
  <si>
    <t>Nebellicht</t>
  </si>
  <si>
    <t>Rücklicht</t>
  </si>
  <si>
    <t>Scheibenwischer</t>
  </si>
  <si>
    <t>Warnblinkanlage</t>
  </si>
  <si>
    <t>Zusatzbatterie</t>
  </si>
  <si>
    <t>Nutzungsfaktoren in Prozent</t>
  </si>
  <si>
    <t>Fahrt3</t>
  </si>
  <si>
    <t>Dauer Fahrt 3:</t>
  </si>
  <si>
    <t>Dauer Einsatz 1:</t>
  </si>
  <si>
    <t>Minuten</t>
  </si>
  <si>
    <t>Hallenzeit:</t>
  </si>
  <si>
    <t>Anzahl der Einsätze bis Halle:</t>
  </si>
  <si>
    <t>Ampere</t>
  </si>
  <si>
    <t>Ladegerät Starterbatterie:</t>
  </si>
  <si>
    <t>Ladegerät Verbraucherbatterie:</t>
  </si>
  <si>
    <t>Berechnung Einsatzzyklus</t>
  </si>
  <si>
    <t>Hinfahrt</t>
  </si>
  <si>
    <t>Rückfahrt</t>
  </si>
  <si>
    <t>Starterbatterie:</t>
  </si>
  <si>
    <t>Ah</t>
  </si>
  <si>
    <t>Verbraucherbatterie:</t>
  </si>
  <si>
    <t>Batterie-</t>
  </si>
  <si>
    <t>Rahmenwerte:</t>
  </si>
  <si>
    <t xml:space="preserve">Ladung Lima </t>
  </si>
  <si>
    <t>kapazität/Ah</t>
  </si>
  <si>
    <t>Zwischensumme(V):</t>
  </si>
  <si>
    <t>Zwischensumme(S):</t>
  </si>
  <si>
    <t>Gesamtsumme(S+V):</t>
  </si>
  <si>
    <t>aus Starterbat.</t>
  </si>
  <si>
    <t>entnommen/Ah</t>
  </si>
  <si>
    <t>/Ah</t>
  </si>
  <si>
    <t xml:space="preserve">Bilanz- </t>
  </si>
  <si>
    <t>eintrag/Ah</t>
  </si>
  <si>
    <t>Standard (1)</t>
  </si>
  <si>
    <t>aus Verbr.bat.</t>
  </si>
  <si>
    <t>Dauer Einsatz 2:</t>
  </si>
  <si>
    <t>Fahrt 2</t>
  </si>
  <si>
    <t>Einsatz 2</t>
  </si>
  <si>
    <t>Folge 1</t>
  </si>
  <si>
    <t>Folge 2</t>
  </si>
  <si>
    <t>Folge 3</t>
  </si>
  <si>
    <t>Folge 4</t>
  </si>
  <si>
    <t>Folge 5</t>
  </si>
  <si>
    <t>Folge 6</t>
  </si>
  <si>
    <t>Einsatz, lang</t>
  </si>
  <si>
    <t>2.) 5 Einsätze in Folge ohne Lademöglichkeit, anschließend 1 Langzeiteinsatz</t>
  </si>
  <si>
    <t>Übertrag</t>
  </si>
  <si>
    <t>Startwert</t>
  </si>
  <si>
    <t>Ah Gel</t>
  </si>
  <si>
    <t>Funkanlage 4m FuG 8b1</t>
  </si>
  <si>
    <t>Radio/CD</t>
  </si>
  <si>
    <t>Leseleuchte Beifahrer</t>
  </si>
  <si>
    <t>A</t>
  </si>
  <si>
    <t>Zündung</t>
  </si>
  <si>
    <t>elektrischer Kühlerventilator</t>
  </si>
  <si>
    <t>Leistung Lichtmaschine (100A):</t>
  </si>
  <si>
    <t>Stand</t>
  </si>
  <si>
    <t>Stand ohne Motor</t>
  </si>
  <si>
    <t xml:space="preserve">Funkanlage 2m </t>
  </si>
  <si>
    <t>Leseleuchte Laderaum</t>
  </si>
  <si>
    <t>Meßmodul</t>
  </si>
  <si>
    <t>Steckdosen 12 V</t>
  </si>
  <si>
    <t xml:space="preserve">Innenraumbeleuchtung </t>
  </si>
  <si>
    <t>Laderaumleuchte Hecktüre</t>
  </si>
  <si>
    <t>Leuchtstoffröhe Laderaum</t>
  </si>
  <si>
    <t xml:space="preserve">Standheizung Webato Thermo Top </t>
  </si>
  <si>
    <t>Fahrzeuggebläse</t>
  </si>
  <si>
    <t>Gebläse Wärmetauscher</t>
  </si>
  <si>
    <t>DBS 2000 außer Hupe/Horn</t>
  </si>
  <si>
    <t>Sprachdurchsage</t>
  </si>
  <si>
    <t>Hupe/Horn WA</t>
  </si>
  <si>
    <t>Alarmfahrt</t>
  </si>
  <si>
    <t>Dauer Alarmfahrt:</t>
  </si>
  <si>
    <t>60 min</t>
  </si>
  <si>
    <t>Stand ohne Motor:</t>
  </si>
  <si>
    <t>Stand  Motor</t>
  </si>
  <si>
    <t>Kapazität Starterbatterie</t>
  </si>
  <si>
    <t xml:space="preserve"> t[min]</t>
  </si>
  <si>
    <t>Leerlauf, ca. 30 A, mittlere Drehzahl 75A, Höchstlast, Vollgas 100 A</t>
  </si>
  <si>
    <t>Datentabelle Alarmfahrt</t>
  </si>
  <si>
    <t>Datentabelle Stand mit Motor</t>
  </si>
  <si>
    <t>Datentabelle Stand ohne Motor</t>
  </si>
  <si>
    <t>Kapazität Zusatzbatterie</t>
  </si>
  <si>
    <t>Stromverteilung</t>
  </si>
  <si>
    <t>Starterbatterie</t>
  </si>
  <si>
    <t>%</t>
  </si>
  <si>
    <t>Ladeleistung verteilt über CDB ( 45 % Starter zu 55 % Zusatzbatterie)</t>
  </si>
  <si>
    <t>Leistung Leerlauf 30%</t>
  </si>
  <si>
    <t>Leistung Mischbetrieb 75%</t>
  </si>
  <si>
    <t>Meßmodulbatterie</t>
  </si>
  <si>
    <t>PC</t>
  </si>
  <si>
    <t>Drucker</t>
  </si>
  <si>
    <t>PID</t>
  </si>
  <si>
    <t>Radiologisches Meßsystem</t>
  </si>
  <si>
    <t>Raid</t>
  </si>
  <si>
    <t>DPGS/Navigation</t>
  </si>
  <si>
    <t>Monitor</t>
  </si>
  <si>
    <t>Reserve</t>
  </si>
  <si>
    <t>Summen (A)</t>
  </si>
  <si>
    <t>Ladeleistung bei Nenndrehzahl verteilt über Batterietrennrelais ( 70 % Starter zu 30 % Zusatzbatterie)</t>
  </si>
  <si>
    <t>Meßfahrt</t>
  </si>
  <si>
    <t>Messen ohne Motor</t>
  </si>
  <si>
    <t>Ladeleistung Leerlauf 30 A</t>
  </si>
  <si>
    <t>Ladeleistung Schrittgeschwindigkeit 45 A</t>
  </si>
  <si>
    <t>Ladeleistung mittlerer Geschwindigkeit 75 A</t>
  </si>
  <si>
    <t>Summe</t>
  </si>
  <si>
    <t>Batteriekapazität</t>
  </si>
  <si>
    <t>h</t>
  </si>
  <si>
    <t>max. Betriebszeit</t>
  </si>
  <si>
    <t>Alle Angaben beziehen sich auf mittlere Verbrauchsleistungen, d.h. die Anlaufleistungen liegen deutlich höher!</t>
  </si>
  <si>
    <t>Alle eingetragenen Leistungen sind mittlere Verbraucherleistungen, d.h. die Anlaufleistung kann bis zu 50% größer sein!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</si>
</sst>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\ #,##0_);\(&quot;DM&quot;\ #,##0\)"/>
    <numFmt numFmtId="173" formatCode="&quot;DM&quot;\ #,##0_);[Red]\(&quot;DM&quot;\ #,##0\)"/>
    <numFmt numFmtId="174" formatCode="&quot;DM&quot;\ #,##0.00_);\(&quot;DM&quot;\ #,##0.00\)"/>
    <numFmt numFmtId="175" formatCode="&quot;DM&quot;\ #,##0.00_);[Red]\(&quot;DM&quot;\ #,##0.00\)"/>
    <numFmt numFmtId="176" formatCode="_(&quot;DM&quot;\ * #,##0_);_(&quot;DM&quot;\ * \(#,##0\);_(&quot;DM&quot;\ * &quot;-&quot;_);_(@_)"/>
    <numFmt numFmtId="177" formatCode="_(* #,##0_);_(* \(#,##0\);_(* &quot;-&quot;_);_(@_)"/>
    <numFmt numFmtId="178" formatCode="_(&quot;DM&quot;\ * #,##0.00_);_(&quot;DM&quot;\ * \(#,##0.00\);_(&quot;DM&quot;\ * &quot;-&quot;??_);_(@_)"/>
    <numFmt numFmtId="179" formatCode="_(* #,##0.00_);_(* \(#,##0.00\);_(* &quot;-&quot;??_);_(@_)"/>
    <numFmt numFmtId="180" formatCode="0.00_ ;[Red]\-0.00\ "/>
    <numFmt numFmtId="181" formatCode="0.0"/>
    <numFmt numFmtId="182" formatCode="0.00000000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14"/>
      <name val="Arial"/>
      <family val="2"/>
    </font>
    <font>
      <sz val="10.5"/>
      <name val="Arial"/>
      <family val="2"/>
    </font>
    <font>
      <b/>
      <sz val="12.25"/>
      <name val="Arial"/>
      <family val="2"/>
    </font>
    <font>
      <b/>
      <sz val="13"/>
      <name val="Arial"/>
      <family val="2"/>
    </font>
    <font>
      <sz val="30.25"/>
      <name val="Arial"/>
      <family val="0"/>
    </font>
    <font>
      <sz val="11.5"/>
      <name val="Arial"/>
      <family val="2"/>
    </font>
    <font>
      <sz val="16.5"/>
      <name val="Arial"/>
      <family val="0"/>
    </font>
    <font>
      <sz val="16.25"/>
      <name val="Arial"/>
      <family val="0"/>
    </font>
    <font>
      <b/>
      <sz val="14.5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1" xfId="0" applyFont="1" applyFill="1" applyBorder="1" applyAlignment="1">
      <alignment/>
    </xf>
    <xf numFmtId="0" fontId="1" fillId="2" borderId="11" xfId="0" applyFont="1" applyFill="1" applyBorder="1" applyAlignment="1">
      <alignment wrapText="1"/>
    </xf>
    <xf numFmtId="2" fontId="1" fillId="2" borderId="11" xfId="0" applyNumberFormat="1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2" fontId="1" fillId="3" borderId="8" xfId="0" applyNumberFormat="1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2" fontId="1" fillId="3" borderId="7" xfId="0" applyNumberFormat="1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2" fontId="1" fillId="3" borderId="6" xfId="0" applyNumberFormat="1" applyFont="1" applyFill="1" applyBorder="1" applyAlignment="1">
      <alignment/>
    </xf>
    <xf numFmtId="0" fontId="1" fillId="3" borderId="11" xfId="0" applyFont="1" applyFill="1" applyBorder="1" applyAlignment="1">
      <alignment wrapText="1"/>
    </xf>
    <xf numFmtId="2" fontId="1" fillId="3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3" borderId="13" xfId="0" applyFill="1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7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16" xfId="0" applyNumberForma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8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1" fontId="0" fillId="0" borderId="5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/>
    </xf>
    <xf numFmtId="181" fontId="0" fillId="0" borderId="11" xfId="0" applyNumberFormat="1" applyBorder="1" applyAlignment="1">
      <alignment horizontal="center"/>
    </xf>
    <xf numFmtId="0" fontId="9" fillId="0" borderId="0" xfId="0" applyFont="1" applyAlignment="1">
      <alignment/>
    </xf>
    <xf numFmtId="181" fontId="1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81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6" xfId="0" applyFill="1" applyBorder="1" applyAlignment="1">
      <alignment/>
    </xf>
    <xf numFmtId="181" fontId="4" fillId="3" borderId="1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Batteriekapazitäten Messen 
mit stehendem Motor</a:t>
            </a:r>
          </a:p>
        </c:rich>
      </c:tx>
      <c:layout>
        <c:manualLayout>
          <c:xMode val="factor"/>
          <c:yMode val="factor"/>
          <c:x val="-0.26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8"/>
          <c:w val="0.697"/>
          <c:h val="0.58"/>
        </c:manualLayout>
      </c:layout>
      <c:lineChart>
        <c:grouping val="standard"/>
        <c:varyColors val="0"/>
        <c:ser>
          <c:idx val="0"/>
          <c:order val="0"/>
          <c:tx>
            <c:strRef>
              <c:f>'Berechnung Fahrgestell'!$U$9</c:f>
              <c:strCache>
                <c:ptCount val="1"/>
                <c:pt idx="0">
                  <c:v>Kapazität Starterbatterie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'Berechnung Fahrgestell'!$T$10:$T$88</c:f>
              <c:numCach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300</c:v>
                </c:pt>
                <c:pt idx="10">
                  <c:v>360</c:v>
                </c:pt>
                <c:pt idx="11">
                  <c:v>420</c:v>
                </c:pt>
                <c:pt idx="12">
                  <c:v>480</c:v>
                </c:pt>
                <c:pt idx="13">
                  <c:v>540</c:v>
                </c:pt>
              </c:numCache>
            </c:numRef>
          </c:cat>
          <c:val>
            <c:numRef>
              <c:f>'Berechnung Fahrgestell'!$U$10:$U$88</c:f>
              <c:numCache>
                <c:ptCount val="14"/>
                <c:pt idx="0">
                  <c:v>95</c:v>
                </c:pt>
                <c:pt idx="1">
                  <c:v>90.68402777777777</c:v>
                </c:pt>
                <c:pt idx="2">
                  <c:v>86.36805555555556</c:v>
                </c:pt>
                <c:pt idx="3">
                  <c:v>82.05208333333333</c:v>
                </c:pt>
                <c:pt idx="4">
                  <c:v>77.73611111111111</c:v>
                </c:pt>
                <c:pt idx="5">
                  <c:v>73.42013888888889</c:v>
                </c:pt>
                <c:pt idx="6">
                  <c:v>69.10416666666667</c:v>
                </c:pt>
                <c:pt idx="7">
                  <c:v>43.208333333333336</c:v>
                </c:pt>
                <c:pt idx="8">
                  <c:v>-8.583333333333329</c:v>
                </c:pt>
                <c:pt idx="9">
                  <c:v>-34.47916666666666</c:v>
                </c:pt>
                <c:pt idx="10">
                  <c:v>-60.375</c:v>
                </c:pt>
                <c:pt idx="11">
                  <c:v>-86.27083333333331</c:v>
                </c:pt>
                <c:pt idx="12">
                  <c:v>-112.16666666666666</c:v>
                </c:pt>
                <c:pt idx="13">
                  <c:v>-138.06249999999997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'Berechnung Fahrgestell'!$V$9</c:f>
              <c:strCache>
                <c:ptCount val="1"/>
                <c:pt idx="0">
                  <c:v>Kapazität Zusatzbatterie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'Berechnung Fahrgestell'!$T$10:$T$88</c:f>
              <c:numCach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300</c:v>
                </c:pt>
                <c:pt idx="10">
                  <c:v>360</c:v>
                </c:pt>
                <c:pt idx="11">
                  <c:v>420</c:v>
                </c:pt>
                <c:pt idx="12">
                  <c:v>480</c:v>
                </c:pt>
                <c:pt idx="13">
                  <c:v>540</c:v>
                </c:pt>
              </c:numCache>
            </c:numRef>
          </c:cat>
          <c:val>
            <c:numRef>
              <c:f>'Berechnung Fahrgestell'!$V$10:$V$88</c:f>
              <c:numCache>
                <c:ptCount val="14"/>
                <c:pt idx="0">
                  <c:v>80</c:v>
                </c:pt>
                <c:pt idx="1">
                  <c:v>75.68402777777777</c:v>
                </c:pt>
                <c:pt idx="2">
                  <c:v>71.36805555555556</c:v>
                </c:pt>
                <c:pt idx="3">
                  <c:v>67.05208333333333</c:v>
                </c:pt>
                <c:pt idx="4">
                  <c:v>62.736111111111114</c:v>
                </c:pt>
                <c:pt idx="5">
                  <c:v>58.420138888888886</c:v>
                </c:pt>
                <c:pt idx="6">
                  <c:v>54.10416666666667</c:v>
                </c:pt>
                <c:pt idx="7">
                  <c:v>28.208333333333336</c:v>
                </c:pt>
                <c:pt idx="8">
                  <c:v>-23.58333333333333</c:v>
                </c:pt>
                <c:pt idx="9">
                  <c:v>-49.47916666666666</c:v>
                </c:pt>
                <c:pt idx="10">
                  <c:v>-75.375</c:v>
                </c:pt>
                <c:pt idx="11">
                  <c:v>-101.27083333333331</c:v>
                </c:pt>
                <c:pt idx="12">
                  <c:v>-127.16666666666666</c:v>
                </c:pt>
                <c:pt idx="13">
                  <c:v>-153.06249999999997</c:v>
                </c:pt>
              </c:numCache>
            </c:numRef>
          </c:val>
          <c:smooth val="0"/>
        </c:ser>
        <c:axId val="15512759"/>
        <c:axId val="5397104"/>
      </c:lineChart>
      <c:catAx>
        <c:axId val="1551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t [min]</a:t>
                </a:r>
              </a:p>
            </c:rich>
          </c:tx>
          <c:layout>
            <c:manualLayout>
              <c:xMode val="factor"/>
              <c:yMode val="factor"/>
              <c:x val="0.103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Kapazität [Ah]</a:t>
                </a:r>
              </a:p>
            </c:rich>
          </c:tx>
          <c:layout>
            <c:manualLayout>
              <c:xMode val="factor"/>
              <c:yMode val="factor"/>
              <c:x val="0.038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127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447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Batteriekapazität Messen 
bei Alarmfahrt
</a:t>
            </a:r>
          </a:p>
        </c:rich>
      </c:tx>
      <c:layout>
        <c:manualLayout>
          <c:xMode val="factor"/>
          <c:yMode val="factor"/>
          <c:x val="0.242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2105"/>
          <c:w val="0.599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'Berechnung Fahrgestell'!$M$9</c:f>
              <c:strCache>
                <c:ptCount val="1"/>
                <c:pt idx="0">
                  <c:v>Kapazität Starterbatterie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'Berechnung Fahrgestell'!$L$10:$L$88</c:f>
              <c:numCach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300</c:v>
                </c:pt>
                <c:pt idx="10">
                  <c:v>360</c:v>
                </c:pt>
                <c:pt idx="11">
                  <c:v>420</c:v>
                </c:pt>
                <c:pt idx="12">
                  <c:v>480</c:v>
                </c:pt>
                <c:pt idx="13">
                  <c:v>540</c:v>
                </c:pt>
              </c:numCache>
            </c:numRef>
          </c:cat>
          <c:val>
            <c:numRef>
              <c:f>'Berechnung Fahrgestell'!$M$10:$M$88</c:f>
              <c:numCache>
                <c:ptCount val="14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'Berechnung Fahrgestell'!$N$9</c:f>
              <c:strCache>
                <c:ptCount val="1"/>
                <c:pt idx="0">
                  <c:v>Kapazität Zusatzbatterie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'Berechnung Fahrgestell'!$L$10:$L$88</c:f>
              <c:numCach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300</c:v>
                </c:pt>
                <c:pt idx="10">
                  <c:v>360</c:v>
                </c:pt>
                <c:pt idx="11">
                  <c:v>420</c:v>
                </c:pt>
                <c:pt idx="12">
                  <c:v>480</c:v>
                </c:pt>
                <c:pt idx="13">
                  <c:v>540</c:v>
                </c:pt>
              </c:numCache>
            </c:numRef>
          </c:cat>
          <c:val>
            <c:numRef>
              <c:f>'Berechnung Fahrgestell'!$N$10:$N$88</c:f>
              <c:numCache>
                <c:ptCount val="14"/>
                <c:pt idx="0">
                  <c:v>80</c:v>
                </c:pt>
                <c:pt idx="1">
                  <c:v>73.86111111111111</c:v>
                </c:pt>
                <c:pt idx="2">
                  <c:v>67.72222222222223</c:v>
                </c:pt>
                <c:pt idx="3">
                  <c:v>61.58333333333333</c:v>
                </c:pt>
                <c:pt idx="4">
                  <c:v>55.44444444444444</c:v>
                </c:pt>
                <c:pt idx="5">
                  <c:v>49.30555555555556</c:v>
                </c:pt>
                <c:pt idx="6">
                  <c:v>43.166666666666664</c:v>
                </c:pt>
                <c:pt idx="7">
                  <c:v>6.333333333333329</c:v>
                </c:pt>
                <c:pt idx="8">
                  <c:v>-67.33333333333334</c:v>
                </c:pt>
                <c:pt idx="9">
                  <c:v>-104.16666666666669</c:v>
                </c:pt>
                <c:pt idx="10">
                  <c:v>-141</c:v>
                </c:pt>
                <c:pt idx="11">
                  <c:v>-177.83333333333337</c:v>
                </c:pt>
                <c:pt idx="12">
                  <c:v>-214.66666666666669</c:v>
                </c:pt>
                <c:pt idx="13">
                  <c:v>-251.5</c:v>
                </c:pt>
              </c:numCache>
            </c:numRef>
          </c:val>
          <c:smooth val="0"/>
        </c:ser>
        <c:axId val="48573937"/>
        <c:axId val="34512250"/>
      </c:lineChart>
      <c:catAx>
        <c:axId val="4857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[min]</a:t>
                </a:r>
              </a:p>
            </c:rich>
          </c:tx>
          <c:layout>
            <c:manualLayout>
              <c:xMode val="factor"/>
              <c:yMode val="factor"/>
              <c:x val="0.0107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Kapazität [Ah]</a:t>
                </a:r>
              </a:p>
            </c:rich>
          </c:tx>
          <c:layout>
            <c:manualLayout>
              <c:xMode val="factor"/>
              <c:yMode val="factor"/>
              <c:x val="0.070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739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46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Batteriekapazität Messen bei 
Normalfahrt
</a:t>
            </a:r>
          </a:p>
        </c:rich>
      </c:tx>
      <c:layout>
        <c:manualLayout>
          <c:xMode val="factor"/>
          <c:yMode val="factor"/>
          <c:x val="0.168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2055"/>
          <c:w val="0.61425"/>
          <c:h val="0.6715"/>
        </c:manualLayout>
      </c:layout>
      <c:lineChart>
        <c:grouping val="standard"/>
        <c:varyColors val="0"/>
        <c:ser>
          <c:idx val="0"/>
          <c:order val="0"/>
          <c:tx>
            <c:strRef>
              <c:f>'Berechnung Fahrgestell'!$Q$9</c:f>
              <c:strCache>
                <c:ptCount val="1"/>
                <c:pt idx="0">
                  <c:v>Kapazität Starterbatterie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'Berechnung Fahrgestell'!$P$10:$P$88</c:f>
              <c:numCach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300</c:v>
                </c:pt>
                <c:pt idx="10">
                  <c:v>360</c:v>
                </c:pt>
                <c:pt idx="11">
                  <c:v>420</c:v>
                </c:pt>
                <c:pt idx="12">
                  <c:v>480</c:v>
                </c:pt>
                <c:pt idx="13">
                  <c:v>540</c:v>
                </c:pt>
              </c:numCache>
            </c:numRef>
          </c:cat>
          <c:val>
            <c:numRef>
              <c:f>'Berechnung Fahrgestell'!$Q$10:$Q$88</c:f>
              <c:numCache>
                <c:ptCount val="14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'Berechnung Fahrgestell'!$R$9</c:f>
              <c:strCache>
                <c:ptCount val="1"/>
                <c:pt idx="0">
                  <c:v>Kapazität Zusatzbatterie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'Berechnung Fahrgestell'!$P$10:$P$88</c:f>
              <c:numCach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300</c:v>
                </c:pt>
                <c:pt idx="10">
                  <c:v>360</c:v>
                </c:pt>
                <c:pt idx="11">
                  <c:v>420</c:v>
                </c:pt>
                <c:pt idx="12">
                  <c:v>480</c:v>
                </c:pt>
                <c:pt idx="13">
                  <c:v>540</c:v>
                </c:pt>
              </c:numCache>
            </c:numRef>
          </c:cat>
          <c:val>
            <c:numRef>
              <c:f>'Berechnung Fahrgestell'!$R$10:$R$88</c:f>
              <c:numCache>
                <c:ptCount val="14"/>
                <c:pt idx="0">
                  <c:v>80</c:v>
                </c:pt>
                <c:pt idx="1">
                  <c:v>70.60069444444444</c:v>
                </c:pt>
                <c:pt idx="2">
                  <c:v>61.201388888888886</c:v>
                </c:pt>
                <c:pt idx="3">
                  <c:v>51.80208333333333</c:v>
                </c:pt>
                <c:pt idx="4">
                  <c:v>42.40277777777777</c:v>
                </c:pt>
                <c:pt idx="5">
                  <c:v>33.003472222222214</c:v>
                </c:pt>
                <c:pt idx="6">
                  <c:v>23.604166666666657</c:v>
                </c:pt>
                <c:pt idx="7">
                  <c:v>-32.791666666666686</c:v>
                </c:pt>
                <c:pt idx="8">
                  <c:v>-145.58333333333337</c:v>
                </c:pt>
                <c:pt idx="9">
                  <c:v>-201.97916666666674</c:v>
                </c:pt>
                <c:pt idx="10">
                  <c:v>-258.37500000000006</c:v>
                </c:pt>
                <c:pt idx="11">
                  <c:v>-314.77083333333337</c:v>
                </c:pt>
                <c:pt idx="12">
                  <c:v>-371.16666666666674</c:v>
                </c:pt>
                <c:pt idx="13">
                  <c:v>-427.5625000000001</c:v>
                </c:pt>
              </c:numCache>
            </c:numRef>
          </c:val>
          <c:smooth val="0"/>
        </c:ser>
        <c:axId val="42174795"/>
        <c:axId val="44028836"/>
      </c:lineChart>
      <c:catAx>
        <c:axId val="4217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[min]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28836"/>
        <c:crossesAt val="0"/>
        <c:auto val="1"/>
        <c:lblOffset val="100"/>
        <c:noMultiLvlLbl val="0"/>
      </c:catAx>
      <c:valAx>
        <c:axId val="44028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Kapazität [Ah]</a:t>
                </a:r>
              </a:p>
            </c:rich>
          </c:tx>
          <c:layout>
            <c:manualLayout>
              <c:xMode val="factor"/>
              <c:yMode val="factor"/>
              <c:x val="0.054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74795"/>
        <c:crossesAt val="1"/>
        <c:crossBetween val="midCat"/>
        <c:dispUnits/>
        <c:majorUnit val="6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152400</xdr:rowOff>
    </xdr:from>
    <xdr:to>
      <xdr:col>14</xdr:col>
      <xdr:colOff>609600</xdr:colOff>
      <xdr:row>45</xdr:row>
      <xdr:rowOff>133350</xdr:rowOff>
    </xdr:to>
    <xdr:graphicFrame>
      <xdr:nvGraphicFramePr>
        <xdr:cNvPr id="1" name="Chart 7"/>
        <xdr:cNvGraphicFramePr/>
      </xdr:nvGraphicFramePr>
      <xdr:xfrm>
        <a:off x="152400" y="476250"/>
        <a:ext cx="111252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6</xdr:col>
      <xdr:colOff>190500</xdr:colOff>
      <xdr:row>88</xdr:row>
      <xdr:rowOff>19050</xdr:rowOff>
    </xdr:to>
    <xdr:graphicFrame>
      <xdr:nvGraphicFramePr>
        <xdr:cNvPr id="1" name="Chart 40"/>
        <xdr:cNvGraphicFramePr/>
      </xdr:nvGraphicFramePr>
      <xdr:xfrm>
        <a:off x="209550" y="180975"/>
        <a:ext cx="58578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89</xdr:row>
      <xdr:rowOff>47625</xdr:rowOff>
    </xdr:from>
    <xdr:to>
      <xdr:col>7</xdr:col>
      <xdr:colOff>9525</xdr:colOff>
      <xdr:row>111</xdr:row>
      <xdr:rowOff>0</xdr:rowOff>
    </xdr:to>
    <xdr:graphicFrame>
      <xdr:nvGraphicFramePr>
        <xdr:cNvPr id="2" name="Chart 41"/>
        <xdr:cNvGraphicFramePr/>
      </xdr:nvGraphicFramePr>
      <xdr:xfrm>
        <a:off x="257175" y="4133850"/>
        <a:ext cx="58293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73"/>
  <sheetViews>
    <sheetView showGridLines="0" workbookViewId="0" topLeftCell="A1">
      <selection activeCell="H19" sqref="H19"/>
    </sheetView>
  </sheetViews>
  <sheetFormatPr defaultColWidth="11.421875" defaultRowHeight="12.75"/>
  <cols>
    <col min="1" max="1" width="8.140625" style="1" customWidth="1"/>
    <col min="2" max="2" width="28.8515625" style="1" customWidth="1"/>
    <col min="3" max="3" width="5.57421875" style="1" customWidth="1"/>
    <col min="4" max="4" width="9.421875" style="1" customWidth="1"/>
    <col min="5" max="5" width="8.7109375" style="1" customWidth="1"/>
    <col min="6" max="6" width="7.7109375" style="1" customWidth="1"/>
    <col min="7" max="7" width="8.57421875" style="1" customWidth="1"/>
    <col min="8" max="8" width="7.7109375" style="1" customWidth="1"/>
    <col min="9" max="9" width="14.57421875" style="1" customWidth="1"/>
    <col min="10" max="11" width="5.7109375" style="1" hidden="1" customWidth="1"/>
    <col min="12" max="12" width="5.57421875" style="1" hidden="1" customWidth="1"/>
    <col min="13" max="13" width="17.00390625" style="1" customWidth="1"/>
    <col min="14" max="14" width="8.28125" style="1" bestFit="1" customWidth="1"/>
    <col min="15" max="15" width="10.421875" style="1" bestFit="1" customWidth="1"/>
    <col min="16" max="16" width="15.421875" style="1" customWidth="1"/>
    <col min="17" max="18" width="5.57421875" style="1" hidden="1" customWidth="1"/>
    <col min="19" max="19" width="7.00390625" style="1" hidden="1" customWidth="1"/>
    <col min="20" max="16384" width="11.421875" style="1" customWidth="1"/>
  </cols>
  <sheetData>
    <row r="1" ht="11.25"/>
    <row r="2" ht="11.25"/>
    <row r="3" ht="11.25"/>
    <row r="4" ht="11.25"/>
    <row r="5" ht="11.25"/>
    <row r="6" spans="1:19" ht="11.25">
      <c r="A6" s="13" t="s">
        <v>1</v>
      </c>
      <c r="B6" s="4" t="s">
        <v>2</v>
      </c>
      <c r="C6" s="4" t="s">
        <v>3</v>
      </c>
      <c r="D6" s="2" t="s">
        <v>4</v>
      </c>
      <c r="E6" s="3" t="s">
        <v>5</v>
      </c>
      <c r="F6" s="4" t="s">
        <v>6</v>
      </c>
      <c r="G6" s="2"/>
      <c r="H6" s="3" t="s">
        <v>17</v>
      </c>
      <c r="I6" s="4"/>
      <c r="J6" s="3"/>
      <c r="K6" s="3"/>
      <c r="L6" s="4"/>
      <c r="M6" s="6"/>
      <c r="N6" s="2"/>
      <c r="O6" s="3" t="s">
        <v>110</v>
      </c>
      <c r="P6" s="4"/>
      <c r="Q6" s="3"/>
      <c r="R6" s="3"/>
      <c r="S6" s="4"/>
    </row>
    <row r="7" spans="1:19" ht="22.5">
      <c r="A7" s="14"/>
      <c r="B7" s="77"/>
      <c r="C7" s="77"/>
      <c r="D7" s="5"/>
      <c r="E7" s="6"/>
      <c r="F7" s="7"/>
      <c r="G7" s="78" t="s">
        <v>83</v>
      </c>
      <c r="H7" s="114" t="s">
        <v>112</v>
      </c>
      <c r="I7" s="77" t="s">
        <v>113</v>
      </c>
      <c r="J7" s="6" t="s">
        <v>7</v>
      </c>
      <c r="K7" s="6" t="s">
        <v>18</v>
      </c>
      <c r="L7" s="77" t="s">
        <v>8</v>
      </c>
      <c r="M7" s="6"/>
      <c r="N7" s="115" t="s">
        <v>83</v>
      </c>
      <c r="O7" s="116" t="s">
        <v>112</v>
      </c>
      <c r="P7" s="117" t="s">
        <v>113</v>
      </c>
      <c r="Q7" s="6" t="s">
        <v>7</v>
      </c>
      <c r="R7" s="6" t="s">
        <v>18</v>
      </c>
      <c r="S7" s="8" t="s">
        <v>9</v>
      </c>
    </row>
    <row r="8" spans="1:19" ht="11.25">
      <c r="A8" s="79" t="s">
        <v>0</v>
      </c>
      <c r="B8" s="12"/>
      <c r="C8" s="14"/>
      <c r="D8" s="12"/>
      <c r="E8" s="15"/>
      <c r="F8" s="16"/>
      <c r="G8" s="12"/>
      <c r="H8" s="15"/>
      <c r="I8" s="15"/>
      <c r="J8" s="15"/>
      <c r="K8" s="15"/>
      <c r="L8" s="15"/>
      <c r="M8" s="6"/>
      <c r="N8" s="15"/>
      <c r="O8" s="15"/>
      <c r="P8" s="15"/>
      <c r="Q8" s="15"/>
      <c r="R8" s="15"/>
      <c r="S8" s="17"/>
    </row>
    <row r="9" spans="1:19" ht="11.25">
      <c r="A9" s="27">
        <v>1</v>
      </c>
      <c r="B9" s="27" t="s">
        <v>10</v>
      </c>
      <c r="C9" s="28">
        <v>2</v>
      </c>
      <c r="D9" s="28">
        <v>55</v>
      </c>
      <c r="E9" s="28">
        <f aca="true" t="shared" si="0" ref="E9:E18">C9*D9</f>
        <v>110</v>
      </c>
      <c r="F9" s="29">
        <f aca="true" t="shared" si="1" ref="F9:F18">E9/12</f>
        <v>9.166666666666666</v>
      </c>
      <c r="G9" s="30">
        <v>100</v>
      </c>
      <c r="H9" s="29">
        <v>100</v>
      </c>
      <c r="I9" s="29">
        <v>100</v>
      </c>
      <c r="J9" s="29">
        <v>0</v>
      </c>
      <c r="K9" s="31">
        <v>0</v>
      </c>
      <c r="L9" s="29">
        <v>0</v>
      </c>
      <c r="M9" s="9"/>
      <c r="N9" s="29">
        <f>F9*(G9/100)*(C56/60)</f>
        <v>9.166666666666666</v>
      </c>
      <c r="O9" s="29">
        <f>F9*(H9/100)*(C60/60)</f>
        <v>9.166666666666666</v>
      </c>
      <c r="P9" s="29">
        <f>F9*(I9/100)*(C58/60)</f>
        <v>9.166666666666666</v>
      </c>
      <c r="Q9" s="29">
        <f>F9*(J9/100)*(C61/60)</f>
        <v>0</v>
      </c>
      <c r="R9" s="29">
        <f>F9*(K9/100)*(C59/60)</f>
        <v>0</v>
      </c>
      <c r="S9" s="29">
        <f>F9*(L9/100)*(C62/60)</f>
        <v>0</v>
      </c>
    </row>
    <row r="10" spans="1:19" s="52" customFormat="1" ht="11.25">
      <c r="A10" s="48">
        <v>2</v>
      </c>
      <c r="B10" s="48" t="s">
        <v>65</v>
      </c>
      <c r="C10" s="80">
        <v>1</v>
      </c>
      <c r="D10" s="80">
        <v>40</v>
      </c>
      <c r="E10" s="80">
        <f t="shared" si="0"/>
        <v>40</v>
      </c>
      <c r="F10" s="54">
        <f t="shared" si="1"/>
        <v>3.3333333333333335</v>
      </c>
      <c r="G10" s="81">
        <v>100</v>
      </c>
      <c r="H10" s="54">
        <v>100</v>
      </c>
      <c r="I10" s="54"/>
      <c r="J10" s="54"/>
      <c r="K10" s="53"/>
      <c r="L10" s="54"/>
      <c r="M10" s="51"/>
      <c r="N10" s="54"/>
      <c r="O10" s="54"/>
      <c r="P10" s="54"/>
      <c r="Q10" s="54"/>
      <c r="R10" s="54"/>
      <c r="S10" s="54"/>
    </row>
    <row r="11" spans="1:19" ht="11.25">
      <c r="A11" s="27">
        <v>3</v>
      </c>
      <c r="B11" s="27" t="s">
        <v>66</v>
      </c>
      <c r="C11" s="28">
        <v>1</v>
      </c>
      <c r="D11" s="28">
        <v>60</v>
      </c>
      <c r="E11" s="28">
        <f t="shared" si="0"/>
        <v>60</v>
      </c>
      <c r="F11" s="29">
        <f t="shared" si="1"/>
        <v>5</v>
      </c>
      <c r="G11" s="30">
        <v>25</v>
      </c>
      <c r="H11" s="29">
        <v>100</v>
      </c>
      <c r="I11" s="29"/>
      <c r="J11" s="29"/>
      <c r="K11" s="31"/>
      <c r="L11" s="29"/>
      <c r="M11" s="9"/>
      <c r="N11" s="29"/>
      <c r="O11" s="29"/>
      <c r="P11" s="29"/>
      <c r="Q11" s="29"/>
      <c r="R11" s="29"/>
      <c r="S11" s="29"/>
    </row>
    <row r="12" spans="1:19" s="52" customFormat="1" ht="11.25">
      <c r="A12" s="48">
        <v>4</v>
      </c>
      <c r="B12" s="48" t="s">
        <v>11</v>
      </c>
      <c r="C12" s="48">
        <v>2</v>
      </c>
      <c r="D12" s="48">
        <v>60</v>
      </c>
      <c r="E12" s="48">
        <f t="shared" si="0"/>
        <v>120</v>
      </c>
      <c r="F12" s="49">
        <f t="shared" si="1"/>
        <v>10</v>
      </c>
      <c r="G12" s="50">
        <v>20</v>
      </c>
      <c r="H12" s="49">
        <v>0</v>
      </c>
      <c r="I12" s="49">
        <v>0</v>
      </c>
      <c r="J12" s="49">
        <v>0</v>
      </c>
      <c r="K12" s="53">
        <v>0</v>
      </c>
      <c r="L12" s="49">
        <v>0</v>
      </c>
      <c r="M12" s="51"/>
      <c r="N12" s="54">
        <f>F12*(G12/100)*(C56/60)</f>
        <v>2</v>
      </c>
      <c r="O12" s="54">
        <f>F12*(H12/100)*(C60/60)</f>
        <v>0</v>
      </c>
      <c r="P12" s="54">
        <f>F12*(I12/100)*(C58/60)</f>
        <v>0</v>
      </c>
      <c r="Q12" s="54">
        <f>F12*(J12/100)*(C61/60)</f>
        <v>0</v>
      </c>
      <c r="R12" s="54">
        <f>F12*(K12/100)*(C59/60)</f>
        <v>0</v>
      </c>
      <c r="S12" s="54">
        <f>F12*(L12/100)*(C62/60)</f>
        <v>0</v>
      </c>
    </row>
    <row r="13" spans="1:19" ht="11.25">
      <c r="A13" s="27">
        <f aca="true" t="shared" si="2" ref="A13:A20">A12+1</f>
        <v>5</v>
      </c>
      <c r="B13" s="27" t="s">
        <v>12</v>
      </c>
      <c r="C13" s="27">
        <v>2</v>
      </c>
      <c r="D13" s="27">
        <v>55</v>
      </c>
      <c r="E13" s="27">
        <f t="shared" si="0"/>
        <v>110</v>
      </c>
      <c r="F13" s="32">
        <f t="shared" si="1"/>
        <v>9.166666666666666</v>
      </c>
      <c r="G13" s="33">
        <v>100</v>
      </c>
      <c r="H13" s="32">
        <v>0</v>
      </c>
      <c r="I13" s="32">
        <v>0</v>
      </c>
      <c r="J13" s="32">
        <v>0</v>
      </c>
      <c r="K13" s="31">
        <v>0</v>
      </c>
      <c r="L13" s="32">
        <v>0</v>
      </c>
      <c r="M13" s="9"/>
      <c r="N13" s="29">
        <f>F13*(G13/100)*(C56/60)</f>
        <v>9.166666666666666</v>
      </c>
      <c r="O13" s="29">
        <f>F13*(H13/100)*(C60/60)</f>
        <v>0</v>
      </c>
      <c r="P13" s="29">
        <f>F13*(I13/100)*(C58/60)</f>
        <v>0</v>
      </c>
      <c r="Q13" s="29">
        <f>F13*(J13/100)*(C61/60)</f>
        <v>0</v>
      </c>
      <c r="R13" s="29">
        <f>F13*(K13/100)*(C59/60)</f>
        <v>0</v>
      </c>
      <c r="S13" s="29">
        <f>F13*(L13/100)*(C62/60)</f>
        <v>0</v>
      </c>
    </row>
    <row r="14" spans="1:19" s="52" customFormat="1" ht="11.25">
      <c r="A14" s="48">
        <f t="shared" si="2"/>
        <v>6</v>
      </c>
      <c r="B14" s="48" t="s">
        <v>13</v>
      </c>
      <c r="C14" s="48">
        <v>2</v>
      </c>
      <c r="D14" s="48">
        <v>21</v>
      </c>
      <c r="E14" s="48">
        <f t="shared" si="0"/>
        <v>42</v>
      </c>
      <c r="F14" s="49">
        <f t="shared" si="1"/>
        <v>3.5</v>
      </c>
      <c r="G14" s="50">
        <v>100</v>
      </c>
      <c r="H14" s="49">
        <v>100</v>
      </c>
      <c r="I14" s="49">
        <v>100</v>
      </c>
      <c r="J14" s="49">
        <v>0</v>
      </c>
      <c r="K14" s="53">
        <v>0</v>
      </c>
      <c r="L14" s="49">
        <v>0</v>
      </c>
      <c r="M14" s="51"/>
      <c r="N14" s="54">
        <f>F14*(G14/100)*(C56/60)</f>
        <v>3.5</v>
      </c>
      <c r="O14" s="54">
        <f>F14*(H14/100)*(C60/60)</f>
        <v>3.5</v>
      </c>
      <c r="P14" s="54">
        <f>F14*(I14/100)*(C58/60)</f>
        <v>3.5</v>
      </c>
      <c r="Q14" s="54">
        <f>F14*(J14/100)*(C61/60)</f>
        <v>0</v>
      </c>
      <c r="R14" s="54">
        <f>F14*(K14/100)*(C59/60)</f>
        <v>0</v>
      </c>
      <c r="S14" s="54">
        <f>F14*(L14/100)*(C62/60)</f>
        <v>0</v>
      </c>
    </row>
    <row r="15" spans="1:19" ht="11.25">
      <c r="A15" s="27">
        <f t="shared" si="2"/>
        <v>7</v>
      </c>
      <c r="B15" s="27" t="s">
        <v>14</v>
      </c>
      <c r="C15" s="27">
        <v>1</v>
      </c>
      <c r="D15" s="27">
        <v>100</v>
      </c>
      <c r="E15" s="27">
        <f t="shared" si="0"/>
        <v>100</v>
      </c>
      <c r="F15" s="32">
        <f t="shared" si="1"/>
        <v>8.333333333333334</v>
      </c>
      <c r="G15" s="33">
        <v>100</v>
      </c>
      <c r="H15" s="32">
        <v>100</v>
      </c>
      <c r="I15" s="32">
        <v>100</v>
      </c>
      <c r="J15" s="32">
        <v>0</v>
      </c>
      <c r="K15" s="31">
        <v>0</v>
      </c>
      <c r="L15" s="32">
        <v>0</v>
      </c>
      <c r="M15" s="9"/>
      <c r="N15" s="29">
        <f>F15*(G15/100)*(C56/60)</f>
        <v>8.333333333333334</v>
      </c>
      <c r="O15" s="29">
        <f>F15*(H15/100)*(C60/60)</f>
        <v>8.333333333333334</v>
      </c>
      <c r="P15" s="29">
        <f>F15*(I15/100)*(C58/60)</f>
        <v>8.333333333333334</v>
      </c>
      <c r="Q15" s="29">
        <f>F15*(J15/100)*(C61/60)</f>
        <v>0</v>
      </c>
      <c r="R15" s="29">
        <f>F15*(K15/100)*(C59/60)</f>
        <v>0</v>
      </c>
      <c r="S15" s="29">
        <f>F15*(L15/100)*(C62/60)</f>
        <v>0</v>
      </c>
    </row>
    <row r="16" spans="1:19" s="52" customFormat="1" ht="11.25">
      <c r="A16" s="48">
        <f t="shared" si="2"/>
        <v>8</v>
      </c>
      <c r="B16" s="48" t="s">
        <v>62</v>
      </c>
      <c r="C16" s="48">
        <v>1</v>
      </c>
      <c r="D16" s="48">
        <v>40</v>
      </c>
      <c r="E16" s="48">
        <f t="shared" si="0"/>
        <v>40</v>
      </c>
      <c r="F16" s="49">
        <f t="shared" si="1"/>
        <v>3.3333333333333335</v>
      </c>
      <c r="G16" s="50">
        <v>0</v>
      </c>
      <c r="H16" s="49">
        <v>100</v>
      </c>
      <c r="I16" s="49">
        <v>100</v>
      </c>
      <c r="J16" s="49">
        <v>0</v>
      </c>
      <c r="K16" s="53">
        <v>0</v>
      </c>
      <c r="L16" s="49">
        <v>0</v>
      </c>
      <c r="M16" s="51"/>
      <c r="N16" s="54">
        <f>F16*(G16/100)*(C56/60)</f>
        <v>0</v>
      </c>
      <c r="O16" s="54">
        <f>F16*(H16/100)*(C60/60)</f>
        <v>3.3333333333333335</v>
      </c>
      <c r="P16" s="54">
        <f>F16*(I16/100)*(C58/60)</f>
        <v>3.3333333333333335</v>
      </c>
      <c r="Q16" s="54">
        <f>F16*(J16/100)*(C61/60)</f>
        <v>0</v>
      </c>
      <c r="R16" s="54">
        <f>F16*(K16/100)*(C59/60)</f>
        <v>0</v>
      </c>
      <c r="S16" s="54">
        <f>F16*(L16/100)*(C62/60)</f>
        <v>0</v>
      </c>
    </row>
    <row r="17" spans="1:19" ht="11.25">
      <c r="A17" s="27">
        <f t="shared" si="2"/>
        <v>9</v>
      </c>
      <c r="B17" s="27" t="s">
        <v>15</v>
      </c>
      <c r="C17" s="27">
        <v>1</v>
      </c>
      <c r="D17" s="27">
        <v>18.75</v>
      </c>
      <c r="E17" s="27">
        <f t="shared" si="0"/>
        <v>18.75</v>
      </c>
      <c r="F17" s="32">
        <f t="shared" si="1"/>
        <v>1.5625</v>
      </c>
      <c r="G17" s="33">
        <v>100</v>
      </c>
      <c r="H17" s="31">
        <v>100</v>
      </c>
      <c r="I17" s="31">
        <v>100</v>
      </c>
      <c r="J17" s="31">
        <v>0</v>
      </c>
      <c r="K17" s="31">
        <v>0</v>
      </c>
      <c r="L17" s="31">
        <v>0</v>
      </c>
      <c r="M17" s="9"/>
      <c r="N17" s="29">
        <f>F17*(G17/100)*(C56/60)</f>
        <v>1.5625</v>
      </c>
      <c r="O17" s="29">
        <f>F17*(H17/100)*(C60/60)</f>
        <v>1.5625</v>
      </c>
      <c r="P17" s="29">
        <f>F17*(I17/100)*(C58/60)</f>
        <v>1.5625</v>
      </c>
      <c r="Q17" s="29">
        <f>F17*(J17/100)*(C61/60)</f>
        <v>0</v>
      </c>
      <c r="R17" s="29">
        <f>F17*(K17/100)*(C59/60)</f>
        <v>0</v>
      </c>
      <c r="S17" s="29">
        <f>F17*(L17/100)*(C62/60)</f>
        <v>0</v>
      </c>
    </row>
    <row r="18" spans="1:19" s="52" customFormat="1" ht="11.25">
      <c r="A18" s="48">
        <f t="shared" si="2"/>
        <v>10</v>
      </c>
      <c r="B18" s="48" t="s">
        <v>82</v>
      </c>
      <c r="C18" s="48">
        <v>1</v>
      </c>
      <c r="D18" s="113">
        <v>30</v>
      </c>
      <c r="E18" s="48">
        <f t="shared" si="0"/>
        <v>30</v>
      </c>
      <c r="F18" s="49">
        <f t="shared" si="1"/>
        <v>2.5</v>
      </c>
      <c r="G18" s="50">
        <v>75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1"/>
      <c r="N18" s="54">
        <f>F18*(G18/100)*(C56/60)</f>
        <v>1.875</v>
      </c>
      <c r="O18" s="54">
        <f>F18*(H18/100)*(C60/60)</f>
        <v>0</v>
      </c>
      <c r="P18" s="54">
        <f>F18*(I18/100)*(C58/60)</f>
        <v>0</v>
      </c>
      <c r="Q18" s="54">
        <f>F18*(J18/100)*(C61/60)</f>
        <v>0</v>
      </c>
      <c r="R18" s="54">
        <f>F18*(K18/100)*(C59/60)</f>
        <v>0</v>
      </c>
      <c r="S18" s="54">
        <f>F18*(L18/100)*(C62/60)</f>
        <v>0</v>
      </c>
    </row>
    <row r="19" spans="1:19" ht="11.25">
      <c r="A19" s="27">
        <f t="shared" si="2"/>
        <v>11</v>
      </c>
      <c r="B19" s="34"/>
      <c r="C19" s="27">
        <v>1</v>
      </c>
      <c r="D19" s="27"/>
      <c r="E19" s="27">
        <f>C19*D19</f>
        <v>0</v>
      </c>
      <c r="F19" s="32">
        <f>E19/12</f>
        <v>0</v>
      </c>
      <c r="G19" s="33">
        <v>0</v>
      </c>
      <c r="H19" s="32">
        <v>0</v>
      </c>
      <c r="I19" s="32">
        <v>0</v>
      </c>
      <c r="J19" s="32">
        <v>0</v>
      </c>
      <c r="K19" s="31">
        <v>0</v>
      </c>
      <c r="L19" s="32">
        <v>0</v>
      </c>
      <c r="M19" s="9"/>
      <c r="N19" s="29">
        <f>F19*(G19/100)*(C56/60)</f>
        <v>0</v>
      </c>
      <c r="O19" s="29">
        <f>F19*(H19/100)*(C60/60)</f>
        <v>0</v>
      </c>
      <c r="P19" s="29">
        <f>F19*(I19/100)*(C58/60)</f>
        <v>0</v>
      </c>
      <c r="Q19" s="29">
        <f>F19*(J19/100)*(C61/60)</f>
        <v>0</v>
      </c>
      <c r="R19" s="29">
        <f>F19*(K19/100)*(C59/60)</f>
        <v>0</v>
      </c>
      <c r="S19" s="29">
        <f>F19*(L19/100)*(C62/60)</f>
        <v>0</v>
      </c>
    </row>
    <row r="20" spans="1:19" s="52" customFormat="1" ht="11.25">
      <c r="A20" s="48">
        <f t="shared" si="2"/>
        <v>12</v>
      </c>
      <c r="B20" s="55"/>
      <c r="C20" s="48">
        <v>1</v>
      </c>
      <c r="D20" s="48"/>
      <c r="E20" s="48">
        <f>C20*D20</f>
        <v>0</v>
      </c>
      <c r="F20" s="49">
        <f>E20/12</f>
        <v>0</v>
      </c>
      <c r="G20" s="50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1"/>
      <c r="N20" s="54">
        <f>F20*(G20/100)*(C56/60)</f>
        <v>0</v>
      </c>
      <c r="O20" s="54">
        <f>F20*(H20/100)*(C60/60)</f>
        <v>0</v>
      </c>
      <c r="P20" s="54">
        <f>F20*(I20/100)*(C58/60)</f>
        <v>0</v>
      </c>
      <c r="Q20" s="54">
        <f>F20*(J20/100)*(C61/60)</f>
        <v>0</v>
      </c>
      <c r="R20" s="54">
        <f>F20*(K20/100)*(C59/60)</f>
        <v>0</v>
      </c>
      <c r="S20" s="54">
        <f>F20*(L20/100)*(C62/60)</f>
        <v>0</v>
      </c>
    </row>
    <row r="21" spans="2:20" ht="12" thickBot="1">
      <c r="B21" s="10"/>
      <c r="F21" s="11"/>
      <c r="G21" s="11"/>
      <c r="H21" s="9"/>
      <c r="I21" s="9"/>
      <c r="J21" s="9"/>
      <c r="K21" s="9"/>
      <c r="L21" s="9"/>
      <c r="M21" s="9" t="s">
        <v>38</v>
      </c>
      <c r="N21" s="35">
        <f aca="true" t="shared" si="3" ref="N21:S21">SUM(N9:N20)</f>
        <v>35.604166666666664</v>
      </c>
      <c r="O21" s="35">
        <f t="shared" si="3"/>
        <v>25.895833333333332</v>
      </c>
      <c r="P21" s="35">
        <f t="shared" si="3"/>
        <v>25.895833333333332</v>
      </c>
      <c r="Q21" s="35">
        <f t="shared" si="3"/>
        <v>0</v>
      </c>
      <c r="R21" s="35">
        <f t="shared" si="3"/>
        <v>0</v>
      </c>
      <c r="S21" s="35">
        <f t="shared" si="3"/>
        <v>0</v>
      </c>
      <c r="T21" s="1" t="s">
        <v>64</v>
      </c>
    </row>
    <row r="22" spans="1:19" ht="12" thickTop="1">
      <c r="A22" s="36" t="s">
        <v>16</v>
      </c>
      <c r="B22" s="10"/>
      <c r="F22" s="11"/>
      <c r="G22" s="11"/>
      <c r="H22" s="9"/>
      <c r="I22" s="9"/>
      <c r="J22" s="9"/>
      <c r="K22" s="9"/>
      <c r="L22" s="9"/>
      <c r="M22" s="9"/>
      <c r="N22" s="11"/>
      <c r="O22" s="11"/>
      <c r="P22" s="11"/>
      <c r="Q22" s="11"/>
      <c r="R22" s="11"/>
      <c r="S22" s="11"/>
    </row>
    <row r="23" spans="1:19" ht="11.25">
      <c r="A23" s="22">
        <v>1</v>
      </c>
      <c r="B23" s="22" t="s">
        <v>61</v>
      </c>
      <c r="C23" s="22">
        <v>1</v>
      </c>
      <c r="D23" s="22">
        <v>12</v>
      </c>
      <c r="E23" s="22">
        <v>50</v>
      </c>
      <c r="F23" s="24">
        <f aca="true" t="shared" si="4" ref="F23:F50">E23/12</f>
        <v>4.166666666666667</v>
      </c>
      <c r="G23" s="25">
        <v>20</v>
      </c>
      <c r="H23" s="24">
        <v>75</v>
      </c>
      <c r="I23" s="24">
        <v>75</v>
      </c>
      <c r="J23" s="24">
        <v>0</v>
      </c>
      <c r="K23" s="24">
        <v>0</v>
      </c>
      <c r="L23" s="24">
        <v>0</v>
      </c>
      <c r="M23" s="9"/>
      <c r="N23" s="24">
        <f>F23*(G23/100)*(C56/60)</f>
        <v>0.8333333333333335</v>
      </c>
      <c r="O23" s="24">
        <f>F23*(H23/100)*(C60/60)</f>
        <v>3.125</v>
      </c>
      <c r="P23" s="24">
        <f>F23*(I23/100)*(C58/60)</f>
        <v>3.125</v>
      </c>
      <c r="Q23" s="24">
        <f>F23*(J23/100)*(C61/60)</f>
        <v>0</v>
      </c>
      <c r="R23" s="24">
        <f>F23*(K23/100)*(C59/60)</f>
        <v>0</v>
      </c>
      <c r="S23" s="24">
        <f>F23*(L23/100)*(C62/60)</f>
        <v>0</v>
      </c>
    </row>
    <row r="24" spans="1:19" s="52" customFormat="1" ht="11.25">
      <c r="A24" s="48">
        <v>2</v>
      </c>
      <c r="B24" s="48" t="s">
        <v>70</v>
      </c>
      <c r="C24" s="48">
        <v>2</v>
      </c>
      <c r="D24" s="48">
        <v>12</v>
      </c>
      <c r="E24" s="48">
        <v>20</v>
      </c>
      <c r="F24" s="49">
        <f t="shared" si="4"/>
        <v>1.6666666666666667</v>
      </c>
      <c r="G24" s="50">
        <v>20</v>
      </c>
      <c r="H24" s="54">
        <v>75</v>
      </c>
      <c r="I24" s="54">
        <v>75</v>
      </c>
      <c r="J24" s="24">
        <v>0</v>
      </c>
      <c r="K24" s="24">
        <v>0</v>
      </c>
      <c r="L24" s="24">
        <v>0</v>
      </c>
      <c r="M24" s="51"/>
      <c r="N24" s="49">
        <f>F24*(G24/100)*(C56/60)</f>
        <v>0.33333333333333337</v>
      </c>
      <c r="O24" s="49">
        <f>F24*(H24/100)*(C60/60)</f>
        <v>1.25</v>
      </c>
      <c r="P24" s="49">
        <f>F24*(I24/100)*(C58/60)</f>
        <v>1.25</v>
      </c>
      <c r="Q24" s="49">
        <f>F24*(J24/100)*(C61/60)</f>
        <v>0</v>
      </c>
      <c r="R24" s="49">
        <f>F24*(K24/100)*(C59/60)</f>
        <v>0</v>
      </c>
      <c r="S24" s="49">
        <f>F24*(L24/100)*(C62/60)</f>
        <v>0</v>
      </c>
    </row>
    <row r="25" spans="1:19" ht="11.25">
      <c r="A25" s="22">
        <f aca="true" t="shared" si="5" ref="A25:A39">A24+1</f>
        <v>3</v>
      </c>
      <c r="B25" s="22" t="s">
        <v>72</v>
      </c>
      <c r="C25" s="22">
        <v>1</v>
      </c>
      <c r="D25" s="22">
        <v>192</v>
      </c>
      <c r="E25" s="22">
        <f aca="true" t="shared" si="6" ref="E25:E50">C25*D25</f>
        <v>192</v>
      </c>
      <c r="F25" s="24">
        <f t="shared" si="4"/>
        <v>16</v>
      </c>
      <c r="G25" s="25">
        <v>100</v>
      </c>
      <c r="H25" s="24">
        <v>100</v>
      </c>
      <c r="I25" s="24">
        <v>100</v>
      </c>
      <c r="J25" s="24">
        <v>0</v>
      </c>
      <c r="K25" s="24">
        <v>0</v>
      </c>
      <c r="L25" s="24">
        <v>0</v>
      </c>
      <c r="M25" s="9"/>
      <c r="N25" s="24">
        <f>F25*(G25/100)*(C56/60)</f>
        <v>16</v>
      </c>
      <c r="O25" s="24">
        <f>F25*(H25/100)*(C60/60)</f>
        <v>16</v>
      </c>
      <c r="P25" s="24">
        <f>F25*(I25/100)*(C58/60)</f>
        <v>16</v>
      </c>
      <c r="Q25" s="24">
        <f>F25*(J25/100)*(C61/60)</f>
        <v>0</v>
      </c>
      <c r="R25" s="24">
        <f>F25*(K25/100)*(C59/60)</f>
        <v>0</v>
      </c>
      <c r="S25" s="24">
        <f>F25*(L25/100)*(C62/60)</f>
        <v>0</v>
      </c>
    </row>
    <row r="26" spans="1:19" s="52" customFormat="1" ht="11.25">
      <c r="A26" s="48">
        <f t="shared" si="5"/>
        <v>4</v>
      </c>
      <c r="B26" s="48" t="s">
        <v>73</v>
      </c>
      <c r="C26" s="48">
        <v>3</v>
      </c>
      <c r="D26" s="48">
        <v>100</v>
      </c>
      <c r="E26" s="48">
        <f t="shared" si="6"/>
        <v>300</v>
      </c>
      <c r="F26" s="49">
        <f t="shared" si="4"/>
        <v>25</v>
      </c>
      <c r="G26" s="50">
        <v>50</v>
      </c>
      <c r="H26" s="49">
        <v>100</v>
      </c>
      <c r="I26" s="49">
        <v>100</v>
      </c>
      <c r="J26" s="24">
        <v>0</v>
      </c>
      <c r="K26" s="24">
        <v>0</v>
      </c>
      <c r="L26" s="24">
        <v>0</v>
      </c>
      <c r="M26" s="51"/>
      <c r="N26" s="49">
        <f>F26*(G26/100)*(C56/60)</f>
        <v>12.5</v>
      </c>
      <c r="O26" s="49">
        <f>F26*(H26/100)*(C60/60)</f>
        <v>25</v>
      </c>
      <c r="P26" s="49">
        <f>F26*(I26/100)*(C58/60)</f>
        <v>25</v>
      </c>
      <c r="Q26" s="49">
        <f>F26*(J26/100)*(C61/60)</f>
        <v>0</v>
      </c>
      <c r="R26" s="49">
        <f>F26*(K26/100)*(C59/60)</f>
        <v>0</v>
      </c>
      <c r="S26" s="49">
        <f>F26*(L26/100)*(C62/60)</f>
        <v>0</v>
      </c>
    </row>
    <row r="27" spans="1:19" ht="11.25">
      <c r="A27" s="22">
        <f t="shared" si="5"/>
        <v>5</v>
      </c>
      <c r="B27" s="23" t="s">
        <v>63</v>
      </c>
      <c r="C27" s="22">
        <v>1</v>
      </c>
      <c r="D27" s="22">
        <v>12</v>
      </c>
      <c r="E27" s="22">
        <f t="shared" si="6"/>
        <v>12</v>
      </c>
      <c r="F27" s="24">
        <f t="shared" si="4"/>
        <v>1</v>
      </c>
      <c r="G27" s="25">
        <v>100</v>
      </c>
      <c r="H27" s="24">
        <v>100</v>
      </c>
      <c r="I27" s="24">
        <v>100</v>
      </c>
      <c r="J27" s="24">
        <v>0</v>
      </c>
      <c r="K27" s="24">
        <v>0</v>
      </c>
      <c r="L27" s="24">
        <v>0</v>
      </c>
      <c r="M27" s="9"/>
      <c r="N27" s="24">
        <f>F27*(G27/100)*(C56/60)</f>
        <v>1</v>
      </c>
      <c r="O27" s="24">
        <f>F27*(H27/100)*(C60/60)</f>
        <v>1</v>
      </c>
      <c r="P27" s="24">
        <f>F27*(I27/100)*(C58/60)</f>
        <v>1</v>
      </c>
      <c r="Q27" s="24">
        <f>F27*(J27/100)*(C61/60)</f>
        <v>0</v>
      </c>
      <c r="R27" s="24">
        <f>F27*(K27/100)*(C59/60)</f>
        <v>0</v>
      </c>
      <c r="S27" s="24">
        <f>F27*(L27/100)*(C62/60)</f>
        <v>0</v>
      </c>
    </row>
    <row r="28" spans="1:19" s="52" customFormat="1" ht="11.25">
      <c r="A28" s="48">
        <f t="shared" si="5"/>
        <v>6</v>
      </c>
      <c r="B28" s="48" t="s">
        <v>71</v>
      </c>
      <c r="C28" s="48">
        <v>1</v>
      </c>
      <c r="D28" s="48">
        <v>12</v>
      </c>
      <c r="E28" s="48">
        <f t="shared" si="6"/>
        <v>12</v>
      </c>
      <c r="F28" s="49">
        <f t="shared" si="4"/>
        <v>1</v>
      </c>
      <c r="G28" s="50">
        <v>100</v>
      </c>
      <c r="H28" s="49">
        <v>100</v>
      </c>
      <c r="I28" s="49">
        <v>100</v>
      </c>
      <c r="J28" s="24">
        <v>0</v>
      </c>
      <c r="K28" s="24">
        <v>0</v>
      </c>
      <c r="L28" s="24">
        <v>0</v>
      </c>
      <c r="M28" s="51"/>
      <c r="N28" s="49">
        <f>F28*(G28/100)*(C56/60)</f>
        <v>1</v>
      </c>
      <c r="O28" s="49">
        <f>F28*(H28/100)*(C60/60)</f>
        <v>1</v>
      </c>
      <c r="P28" s="49">
        <f>F28*(I28/100)*(C58/60)</f>
        <v>1</v>
      </c>
      <c r="Q28" s="49">
        <f>F28*(J28/100)*(C61/60)</f>
        <v>0</v>
      </c>
      <c r="R28" s="49">
        <f>F28*(K28/100)*(C59/60)</f>
        <v>0</v>
      </c>
      <c r="S28" s="49">
        <f>F28*(L28/100)*(C62/60)</f>
        <v>0</v>
      </c>
    </row>
    <row r="29" spans="1:19" ht="11.25">
      <c r="A29" s="22">
        <f t="shared" si="5"/>
        <v>7</v>
      </c>
      <c r="B29" s="22" t="s">
        <v>76</v>
      </c>
      <c r="C29" s="22">
        <v>1</v>
      </c>
      <c r="D29" s="22">
        <v>15</v>
      </c>
      <c r="E29" s="22">
        <f t="shared" si="6"/>
        <v>15</v>
      </c>
      <c r="F29" s="24">
        <f t="shared" si="4"/>
        <v>1.25</v>
      </c>
      <c r="G29" s="25">
        <v>0</v>
      </c>
      <c r="H29" s="24">
        <v>100</v>
      </c>
      <c r="I29" s="24">
        <v>100</v>
      </c>
      <c r="J29" s="24">
        <v>0</v>
      </c>
      <c r="K29" s="24">
        <v>0</v>
      </c>
      <c r="L29" s="24">
        <v>0</v>
      </c>
      <c r="N29" s="24">
        <f>F29*(G29/100)*(C56/60)</f>
        <v>0</v>
      </c>
      <c r="O29" s="24">
        <f>F29*(H29/100)*(C60/60)</f>
        <v>1.25</v>
      </c>
      <c r="P29" s="24">
        <f>F29*(I29/100)*(C58/60)</f>
        <v>1.25</v>
      </c>
      <c r="Q29" s="24">
        <f>F29*(J29/100)*(C61/60)</f>
        <v>0</v>
      </c>
      <c r="R29" s="24">
        <f>F29*(K29/100)*(C59/60)</f>
        <v>0</v>
      </c>
      <c r="S29" s="24">
        <f>F29*(L29/100)*(C62/60)</f>
        <v>0</v>
      </c>
    </row>
    <row r="30" spans="1:19" s="52" customFormat="1" ht="11.25">
      <c r="A30" s="48">
        <f t="shared" si="5"/>
        <v>8</v>
      </c>
      <c r="B30" s="48" t="s">
        <v>74</v>
      </c>
      <c r="C30" s="48">
        <v>1</v>
      </c>
      <c r="D30" s="48">
        <v>50</v>
      </c>
      <c r="E30" s="48">
        <f t="shared" si="6"/>
        <v>50</v>
      </c>
      <c r="F30" s="49">
        <f t="shared" si="4"/>
        <v>4.166666666666667</v>
      </c>
      <c r="G30" s="50">
        <v>0</v>
      </c>
      <c r="H30" s="49">
        <v>100</v>
      </c>
      <c r="I30" s="49">
        <v>100</v>
      </c>
      <c r="J30" s="24">
        <v>0</v>
      </c>
      <c r="K30" s="24">
        <v>0</v>
      </c>
      <c r="L30" s="24">
        <v>0</v>
      </c>
      <c r="N30" s="49">
        <f>F30*(G30/100)*(C56/60)</f>
        <v>0</v>
      </c>
      <c r="O30" s="49">
        <f>F30*(H30/100)*(C60/60)</f>
        <v>4.166666666666667</v>
      </c>
      <c r="P30" s="49">
        <f>F30*(I30/100)*(C58/60)</f>
        <v>4.166666666666667</v>
      </c>
      <c r="Q30" s="49">
        <f>F30*(J30/100)*(C61/60)</f>
        <v>0</v>
      </c>
      <c r="R30" s="49">
        <f>F30*(K30/100)*(C59/60)</f>
        <v>0</v>
      </c>
      <c r="S30" s="49">
        <f>F30*(L30/100)*(C62/60)</f>
        <v>0</v>
      </c>
    </row>
    <row r="31" spans="1:19" ht="11.25">
      <c r="A31" s="22">
        <f t="shared" si="5"/>
        <v>9</v>
      </c>
      <c r="B31" s="22" t="s">
        <v>75</v>
      </c>
      <c r="C31" s="22">
        <v>1</v>
      </c>
      <c r="D31" s="22">
        <v>25</v>
      </c>
      <c r="E31" s="22">
        <f t="shared" si="6"/>
        <v>25</v>
      </c>
      <c r="F31" s="24">
        <f t="shared" si="4"/>
        <v>2.0833333333333335</v>
      </c>
      <c r="G31" s="25">
        <v>0</v>
      </c>
      <c r="H31" s="24">
        <v>25</v>
      </c>
      <c r="I31" s="24">
        <v>25</v>
      </c>
      <c r="J31" s="24">
        <v>0</v>
      </c>
      <c r="K31" s="24">
        <v>0</v>
      </c>
      <c r="L31" s="24">
        <v>0</v>
      </c>
      <c r="N31" s="24">
        <f>F31*(G31/100)*(C56/60)</f>
        <v>0</v>
      </c>
      <c r="O31" s="24">
        <f>F31*(H31/100)*(C60/60)</f>
        <v>0.5208333333333334</v>
      </c>
      <c r="P31" s="24">
        <f>F31*(I31/100)*(C58/60)</f>
        <v>0.5208333333333334</v>
      </c>
      <c r="Q31" s="24">
        <f>F31*(J31/100)*(C61/60)</f>
        <v>0</v>
      </c>
      <c r="R31" s="24">
        <f>F31*(K31/100)*(C59/60)</f>
        <v>0</v>
      </c>
      <c r="S31" s="24">
        <f>F31*(L31/100)*(C62/60)</f>
        <v>0</v>
      </c>
    </row>
    <row r="32" spans="1:19" s="52" customFormat="1" ht="11.25">
      <c r="A32" s="48">
        <f t="shared" si="5"/>
        <v>10</v>
      </c>
      <c r="B32" s="48" t="s">
        <v>78</v>
      </c>
      <c r="C32" s="48">
        <v>1</v>
      </c>
      <c r="D32" s="48">
        <v>50</v>
      </c>
      <c r="E32" s="48">
        <f t="shared" si="6"/>
        <v>50</v>
      </c>
      <c r="F32" s="49">
        <f t="shared" si="4"/>
        <v>4.166666666666667</v>
      </c>
      <c r="G32" s="50">
        <v>100</v>
      </c>
      <c r="H32" s="49">
        <v>50</v>
      </c>
      <c r="I32" s="49">
        <v>0</v>
      </c>
      <c r="J32" s="24">
        <v>0</v>
      </c>
      <c r="K32" s="24">
        <v>0</v>
      </c>
      <c r="L32" s="24">
        <v>0</v>
      </c>
      <c r="N32" s="49">
        <f>F32*(G32/100)*(C56/60)</f>
        <v>4.166666666666667</v>
      </c>
      <c r="O32" s="49">
        <f>F32*(H32/100)*(C60/60)</f>
        <v>2.0833333333333335</v>
      </c>
      <c r="P32" s="49">
        <f>F32*(I32/100)*(C58/60)</f>
        <v>0</v>
      </c>
      <c r="Q32" s="49">
        <f>F32*(J32/100)*(C61/60)</f>
        <v>0</v>
      </c>
      <c r="R32" s="49">
        <f>F32*(K32/100)*(C59/60)</f>
        <v>0</v>
      </c>
      <c r="S32" s="49">
        <f>F32*(L32/100)*(C62/60)</f>
        <v>0</v>
      </c>
    </row>
    <row r="33" spans="1:19" ht="11.25">
      <c r="A33" s="22">
        <f t="shared" si="5"/>
        <v>11</v>
      </c>
      <c r="B33" s="22" t="s">
        <v>79</v>
      </c>
      <c r="C33" s="22">
        <v>1</v>
      </c>
      <c r="D33" s="22">
        <v>50</v>
      </c>
      <c r="E33" s="22">
        <f t="shared" si="6"/>
        <v>50</v>
      </c>
      <c r="F33" s="24">
        <f t="shared" si="4"/>
        <v>4.166666666666667</v>
      </c>
      <c r="G33" s="25">
        <v>10</v>
      </c>
      <c r="H33" s="24">
        <v>10</v>
      </c>
      <c r="I33" s="24">
        <v>0</v>
      </c>
      <c r="J33" s="24">
        <v>0</v>
      </c>
      <c r="K33" s="24">
        <v>0</v>
      </c>
      <c r="L33" s="24">
        <v>0</v>
      </c>
      <c r="N33" s="24">
        <f>F33*(G33/100)*(C56/60)</f>
        <v>0.41666666666666674</v>
      </c>
      <c r="O33" s="24">
        <f>F33*(H33/100)*(C60/60)</f>
        <v>0.41666666666666674</v>
      </c>
      <c r="P33" s="24">
        <f>F33*(I33/100)*(C58/60)</f>
        <v>0</v>
      </c>
      <c r="Q33" s="24">
        <f>F33*(J33/100)*(C61/60)</f>
        <v>0</v>
      </c>
      <c r="R33" s="24">
        <f>F33*(K33/100)*(C59/60)</f>
        <v>0</v>
      </c>
      <c r="S33" s="24">
        <f>F33*(L33/100)*(C62/60)</f>
        <v>0</v>
      </c>
    </row>
    <row r="34" spans="1:19" s="52" customFormat="1" ht="11.25">
      <c r="A34" s="48">
        <f t="shared" si="5"/>
        <v>12</v>
      </c>
      <c r="B34" s="48" t="s">
        <v>77</v>
      </c>
      <c r="C34" s="48">
        <v>1</v>
      </c>
      <c r="D34" s="22">
        <v>200</v>
      </c>
      <c r="E34" s="48">
        <f t="shared" si="6"/>
        <v>200</v>
      </c>
      <c r="F34" s="49">
        <f t="shared" si="4"/>
        <v>16.666666666666668</v>
      </c>
      <c r="G34" s="50">
        <v>100</v>
      </c>
      <c r="H34" s="49">
        <v>100</v>
      </c>
      <c r="I34" s="49">
        <v>100</v>
      </c>
      <c r="J34" s="24">
        <v>0</v>
      </c>
      <c r="K34" s="24">
        <v>0</v>
      </c>
      <c r="L34" s="24">
        <v>0</v>
      </c>
      <c r="N34" s="49">
        <f>F34*(G34/100)*(C56/60)</f>
        <v>16.666666666666668</v>
      </c>
      <c r="O34" s="49">
        <f>F34*(H34/100)*(C60/60)</f>
        <v>16.666666666666668</v>
      </c>
      <c r="P34" s="49">
        <f>F34*(I34/100)*(C58/60)</f>
        <v>16.666666666666668</v>
      </c>
      <c r="Q34" s="49">
        <f>F34*(J34/100)*($C$61/60)</f>
        <v>0</v>
      </c>
      <c r="R34" s="49">
        <f>F34*(K34/100)*(C59/60)</f>
        <v>0</v>
      </c>
      <c r="S34" s="49">
        <f>F34*(L34/100)*(C62/60)</f>
        <v>0</v>
      </c>
    </row>
    <row r="35" spans="1:19" ht="11.25">
      <c r="A35" s="22">
        <f t="shared" si="5"/>
        <v>13</v>
      </c>
      <c r="B35" s="22" t="s">
        <v>80</v>
      </c>
      <c r="C35" s="22">
        <v>1</v>
      </c>
      <c r="D35" s="22">
        <v>72</v>
      </c>
      <c r="E35" s="22">
        <f t="shared" si="6"/>
        <v>72</v>
      </c>
      <c r="F35" s="24">
        <f t="shared" si="4"/>
        <v>6</v>
      </c>
      <c r="G35" s="25">
        <v>100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N35" s="24">
        <f>F35*(G35/100)*(C56/60)</f>
        <v>6</v>
      </c>
      <c r="O35" s="24">
        <f>F35*(H35/100)*(C60/60)</f>
        <v>0</v>
      </c>
      <c r="P35" s="24">
        <f>F35*(I35/100)*(C58/60)</f>
        <v>0</v>
      </c>
      <c r="Q35" s="24">
        <f>F35*(J35/100)*(C61/60)</f>
        <v>0</v>
      </c>
      <c r="R35" s="24">
        <f>F35*(K35/100)*(C59/60)</f>
        <v>0</v>
      </c>
      <c r="S35" s="24">
        <f>F35*(L35/100)*(C62/60)</f>
        <v>0</v>
      </c>
    </row>
    <row r="36" spans="1:19" s="52" customFormat="1" ht="11.25">
      <c r="A36" s="48">
        <f t="shared" si="5"/>
        <v>14</v>
      </c>
      <c r="B36" s="48" t="s">
        <v>81</v>
      </c>
      <c r="C36" s="48">
        <v>1</v>
      </c>
      <c r="D36" s="48">
        <v>50</v>
      </c>
      <c r="E36" s="48">
        <f t="shared" si="6"/>
        <v>50</v>
      </c>
      <c r="F36" s="49">
        <f t="shared" si="4"/>
        <v>4.166666666666667</v>
      </c>
      <c r="G36" s="50">
        <v>10</v>
      </c>
      <c r="H36" s="49">
        <v>10</v>
      </c>
      <c r="I36" s="49">
        <v>0</v>
      </c>
      <c r="J36" s="24">
        <v>0</v>
      </c>
      <c r="K36" s="24">
        <v>0</v>
      </c>
      <c r="L36" s="24">
        <v>0</v>
      </c>
      <c r="N36" s="49">
        <f>F36*(G36/100)*(C56/60)</f>
        <v>0.41666666666666674</v>
      </c>
      <c r="O36" s="49">
        <f>F36*(H36/100)*(C60/60)</f>
        <v>0.41666666666666674</v>
      </c>
      <c r="P36" s="49">
        <f>F36*(I36/100)*(C58/60)</f>
        <v>0</v>
      </c>
      <c r="Q36" s="49">
        <f>F36*(J36/100)*(C61/60)</f>
        <v>0</v>
      </c>
      <c r="R36" s="49">
        <f>F36*(K36/100)*(C59/60)</f>
        <v>0</v>
      </c>
      <c r="S36" s="49">
        <f>F36*(L36/100)*(C62/60)</f>
        <v>0</v>
      </c>
    </row>
    <row r="37" spans="1:19" ht="11.25" hidden="1">
      <c r="A37" s="22">
        <f t="shared" si="5"/>
        <v>15</v>
      </c>
      <c r="B37" s="22"/>
      <c r="C37" s="22">
        <v>1</v>
      </c>
      <c r="D37" s="22"/>
      <c r="E37" s="22">
        <f t="shared" si="6"/>
        <v>0</v>
      </c>
      <c r="F37" s="24">
        <f t="shared" si="4"/>
        <v>0</v>
      </c>
      <c r="G37" s="25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N37" s="24">
        <f>F37*(G37/100)*(C56/60)</f>
        <v>0</v>
      </c>
      <c r="O37" s="24">
        <f>F37*(H37/100)*(C60/60)</f>
        <v>0</v>
      </c>
      <c r="P37" s="24">
        <f>F37*(I37/100)*(C58/60)</f>
        <v>0</v>
      </c>
      <c r="Q37" s="24">
        <f>F37*(J37/100)*(C61/60)</f>
        <v>0</v>
      </c>
      <c r="R37" s="24">
        <f>F37*(K37/100)*(C59/60)</f>
        <v>0</v>
      </c>
      <c r="S37" s="24">
        <f>F37*(L37/100)*(C62/60)</f>
        <v>0</v>
      </c>
    </row>
    <row r="38" spans="1:19" s="52" customFormat="1" ht="11.25" hidden="1">
      <c r="A38" s="48">
        <f t="shared" si="5"/>
        <v>16</v>
      </c>
      <c r="B38" s="48"/>
      <c r="C38" s="48">
        <v>2</v>
      </c>
      <c r="D38" s="48"/>
      <c r="E38" s="48">
        <f t="shared" si="6"/>
        <v>0</v>
      </c>
      <c r="F38" s="49">
        <f t="shared" si="4"/>
        <v>0</v>
      </c>
      <c r="G38" s="50">
        <v>0</v>
      </c>
      <c r="H38" s="49">
        <v>0</v>
      </c>
      <c r="I38" s="49">
        <v>0</v>
      </c>
      <c r="J38" s="24">
        <v>0</v>
      </c>
      <c r="K38" s="24">
        <v>0</v>
      </c>
      <c r="L38" s="24">
        <v>0</v>
      </c>
      <c r="N38" s="49">
        <f>F38*(G38/100)*(C56/60)</f>
        <v>0</v>
      </c>
      <c r="O38" s="49">
        <f>F38*(H38/100)*(C60/60)</f>
        <v>0</v>
      </c>
      <c r="P38" s="49">
        <f>F38*(I38/100)*(C58/60)</f>
        <v>0</v>
      </c>
      <c r="Q38" s="49">
        <f>F38*(J38/100)*(C61/60)</f>
        <v>0</v>
      </c>
      <c r="R38" s="49">
        <f>F38*(K38/100)*(C59/60)</f>
        <v>0</v>
      </c>
      <c r="S38" s="49">
        <f>F38*(L38/100)*(C62/60)</f>
        <v>0</v>
      </c>
    </row>
    <row r="39" spans="1:19" ht="11.25" hidden="1">
      <c r="A39" s="22">
        <f t="shared" si="5"/>
        <v>17</v>
      </c>
      <c r="B39" s="22"/>
      <c r="C39" s="22">
        <v>1</v>
      </c>
      <c r="D39" s="22"/>
      <c r="E39" s="22">
        <f t="shared" si="6"/>
        <v>0</v>
      </c>
      <c r="F39" s="24">
        <f t="shared" si="4"/>
        <v>0</v>
      </c>
      <c r="G39" s="25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N39" s="24">
        <f>F39*(G39/100)*(C56/60)</f>
        <v>0</v>
      </c>
      <c r="O39" s="24">
        <f>F39*(H39/100)*(C60/60)</f>
        <v>0</v>
      </c>
      <c r="P39" s="24">
        <f>F39*(I39/100)*(C58/60)</f>
        <v>0</v>
      </c>
      <c r="Q39" s="24">
        <f>F39*(J39/100)*(C61/60)</f>
        <v>0</v>
      </c>
      <c r="R39" s="24">
        <f>F39*(K39/100)*(C59/60)</f>
        <v>0</v>
      </c>
      <c r="S39" s="24">
        <f>F39*(L39/100)*(C62/60)</f>
        <v>0</v>
      </c>
    </row>
    <row r="40" spans="1:19" s="52" customFormat="1" ht="11.25" hidden="1">
      <c r="A40" s="48">
        <v>18</v>
      </c>
      <c r="B40" s="48"/>
      <c r="C40" s="48">
        <v>1</v>
      </c>
      <c r="D40" s="48"/>
      <c r="E40" s="48">
        <f t="shared" si="6"/>
        <v>0</v>
      </c>
      <c r="F40" s="49">
        <f t="shared" si="4"/>
        <v>0</v>
      </c>
      <c r="G40" s="50">
        <v>50</v>
      </c>
      <c r="H40" s="49">
        <v>0</v>
      </c>
      <c r="I40" s="49">
        <v>0</v>
      </c>
      <c r="J40" s="24">
        <v>0</v>
      </c>
      <c r="K40" s="24">
        <v>0</v>
      </c>
      <c r="L40" s="24">
        <v>0</v>
      </c>
      <c r="N40" s="49">
        <f>F40*(G40/100)*(C56/60)</f>
        <v>0</v>
      </c>
      <c r="O40" s="49">
        <f>F40*(H40/100)*(C60/60)</f>
        <v>0</v>
      </c>
      <c r="P40" s="49">
        <f>F40*(I40/100)*(C58/60)</f>
        <v>0</v>
      </c>
      <c r="Q40" s="49">
        <f>F40*(J40/100)*(C61/60)</f>
        <v>0</v>
      </c>
      <c r="R40" s="49">
        <f>F40*(K40/100)*(C59/60)</f>
        <v>0</v>
      </c>
      <c r="S40" s="49">
        <f>F40*(L40/100)*(C62/60)</f>
        <v>0</v>
      </c>
    </row>
    <row r="41" spans="1:19" ht="11.25" hidden="1">
      <c r="A41" s="22">
        <v>19</v>
      </c>
      <c r="B41" s="22"/>
      <c r="C41" s="22">
        <v>1</v>
      </c>
      <c r="D41" s="22"/>
      <c r="E41" s="22">
        <f aca="true" t="shared" si="7" ref="E41:E48">C41*D41</f>
        <v>0</v>
      </c>
      <c r="F41" s="24">
        <f t="shared" si="4"/>
        <v>0</v>
      </c>
      <c r="G41" s="25">
        <v>10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N41" s="24">
        <f>F41*(G41/100)*(C56/60)</f>
        <v>0</v>
      </c>
      <c r="O41" s="24">
        <f>F41*(H41/100)*(C60/60)</f>
        <v>0</v>
      </c>
      <c r="P41" s="24">
        <f>F41*(I41/100)*(C58/60)</f>
        <v>0</v>
      </c>
      <c r="Q41" s="24">
        <f>F41*(J41/100)*(C61/60)</f>
        <v>0</v>
      </c>
      <c r="R41" s="24">
        <f>F41*(K41/100)*(C59/60)</f>
        <v>0</v>
      </c>
      <c r="S41" s="24">
        <f>F41*(L41/100)*(C62/60)</f>
        <v>0</v>
      </c>
    </row>
    <row r="42" spans="1:19" s="52" customFormat="1" ht="11.25" hidden="1">
      <c r="A42" s="48">
        <v>20</v>
      </c>
      <c r="B42" s="48"/>
      <c r="C42" s="48">
        <v>1</v>
      </c>
      <c r="D42" s="48"/>
      <c r="E42" s="48">
        <f t="shared" si="7"/>
        <v>0</v>
      </c>
      <c r="F42" s="49">
        <f t="shared" si="4"/>
        <v>0</v>
      </c>
      <c r="G42" s="50">
        <v>10</v>
      </c>
      <c r="H42" s="49">
        <v>0</v>
      </c>
      <c r="I42" s="49">
        <v>0</v>
      </c>
      <c r="J42" s="24">
        <v>0</v>
      </c>
      <c r="K42" s="24">
        <v>0</v>
      </c>
      <c r="L42" s="24">
        <v>0</v>
      </c>
      <c r="N42" s="49">
        <f>F42*(G42/100)*(C56/60)</f>
        <v>0</v>
      </c>
      <c r="O42" s="49">
        <f>F42*(H42/100)*(C60/60)</f>
        <v>0</v>
      </c>
      <c r="P42" s="49">
        <f>F42*(I42/100)*(C58/60)</f>
        <v>0</v>
      </c>
      <c r="Q42" s="49">
        <f>F42*(J42/100)*(C61/60)</f>
        <v>0</v>
      </c>
      <c r="R42" s="49">
        <f>F42*(K42/100)*(C59/60)</f>
        <v>0</v>
      </c>
      <c r="S42" s="49">
        <f>F42*(L42/100)*(C62/60)</f>
        <v>0</v>
      </c>
    </row>
    <row r="43" spans="1:19" ht="11.25" hidden="1">
      <c r="A43" s="22">
        <v>21</v>
      </c>
      <c r="B43" s="22"/>
      <c r="C43" s="22">
        <v>1</v>
      </c>
      <c r="D43" s="22"/>
      <c r="E43" s="22">
        <f t="shared" si="7"/>
        <v>0</v>
      </c>
      <c r="F43" s="24">
        <f t="shared" si="4"/>
        <v>0</v>
      </c>
      <c r="G43" s="25">
        <v>100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N43" s="24">
        <f>F43*(G43/100)*(C56/60)</f>
        <v>0</v>
      </c>
      <c r="O43" s="24">
        <f>F43*(H43/100)*(C60/60)</f>
        <v>0</v>
      </c>
      <c r="P43" s="24">
        <f>F43*(I43/100)*(C58/60)</f>
        <v>0</v>
      </c>
      <c r="Q43" s="24">
        <f>F43*(J43/100)*(C61/60)</f>
        <v>0</v>
      </c>
      <c r="R43" s="24">
        <f>F43*(K43/100)*(C59/60)</f>
        <v>0</v>
      </c>
      <c r="S43" s="24">
        <f>F43*(L43/100)*(C62/60)</f>
        <v>0</v>
      </c>
    </row>
    <row r="44" spans="1:19" s="52" customFormat="1" ht="11.25" hidden="1">
      <c r="A44" s="48">
        <v>22</v>
      </c>
      <c r="B44" s="48"/>
      <c r="C44" s="48">
        <v>1</v>
      </c>
      <c r="D44" s="48"/>
      <c r="E44" s="48">
        <f t="shared" si="7"/>
        <v>0</v>
      </c>
      <c r="F44" s="49">
        <f t="shared" si="4"/>
        <v>0</v>
      </c>
      <c r="G44" s="50">
        <v>100</v>
      </c>
      <c r="H44" s="49">
        <v>0</v>
      </c>
      <c r="I44" s="49">
        <v>0</v>
      </c>
      <c r="J44" s="24">
        <v>0</v>
      </c>
      <c r="K44" s="24">
        <v>0</v>
      </c>
      <c r="L44" s="24">
        <v>0</v>
      </c>
      <c r="N44" s="49">
        <f>F44*(G44/100)*(C56/60)</f>
        <v>0</v>
      </c>
      <c r="O44" s="49">
        <f>F44*(H44/100)*(C60/60)</f>
        <v>0</v>
      </c>
      <c r="P44" s="49">
        <f>F44*(I44/100)*(C58/60)</f>
        <v>0</v>
      </c>
      <c r="Q44" s="49">
        <f>F44*(J44/100)*(C61/60)</f>
        <v>0</v>
      </c>
      <c r="R44" s="49">
        <f>F44*(K44/100)*(C59/60)</f>
        <v>0</v>
      </c>
      <c r="S44" s="49">
        <f>F44*(L44/100)*(C62/60)</f>
        <v>0</v>
      </c>
    </row>
    <row r="45" spans="1:19" ht="11.25" hidden="1">
      <c r="A45" s="22">
        <v>23</v>
      </c>
      <c r="B45" s="48"/>
      <c r="C45" s="22">
        <v>1</v>
      </c>
      <c r="D45" s="22"/>
      <c r="E45" s="22">
        <f t="shared" si="7"/>
        <v>0</v>
      </c>
      <c r="F45" s="24">
        <f t="shared" si="4"/>
        <v>0</v>
      </c>
      <c r="G45" s="25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N45" s="24">
        <f>F45*(G45/100)*(C56/60)</f>
        <v>0</v>
      </c>
      <c r="O45" s="24">
        <f>F45*(H45/100)*(C60/60)</f>
        <v>0</v>
      </c>
      <c r="P45" s="24">
        <f>F45*(I45/100)*(C58/60)</f>
        <v>0</v>
      </c>
      <c r="Q45" s="24">
        <f>F45*(J45/100)*(C61/60)</f>
        <v>0</v>
      </c>
      <c r="R45" s="24">
        <f>F45*(K45/100)*(C59/60)</f>
        <v>0</v>
      </c>
      <c r="S45" s="24">
        <f>F45*(L45/100)*(C62/60)</f>
        <v>0</v>
      </c>
    </row>
    <row r="46" spans="1:19" s="52" customFormat="1" ht="11.25" hidden="1">
      <c r="A46" s="48">
        <v>24</v>
      </c>
      <c r="B46" s="22"/>
      <c r="C46" s="48">
        <v>1</v>
      </c>
      <c r="D46" s="48"/>
      <c r="E46" s="48">
        <f t="shared" si="7"/>
        <v>0</v>
      </c>
      <c r="F46" s="49">
        <f t="shared" si="4"/>
        <v>0</v>
      </c>
      <c r="G46" s="50">
        <v>0</v>
      </c>
      <c r="H46" s="49">
        <v>0</v>
      </c>
      <c r="I46" s="49">
        <v>0</v>
      </c>
      <c r="J46" s="24">
        <v>0</v>
      </c>
      <c r="K46" s="24">
        <v>0</v>
      </c>
      <c r="L46" s="24">
        <v>0</v>
      </c>
      <c r="N46" s="49">
        <f>F46*(G46/100)*(C56/60)</f>
        <v>0</v>
      </c>
      <c r="O46" s="49">
        <f>F46*(H46/100)*(C60/60)</f>
        <v>0</v>
      </c>
      <c r="P46" s="49">
        <f>F46*(I46/100)*(C58/60)</f>
        <v>0</v>
      </c>
      <c r="Q46" s="49">
        <f>F46*(J46/100)*(C61/60)</f>
        <v>0</v>
      </c>
      <c r="R46" s="49">
        <f>F46*(K46/100)*(C59/60)</f>
        <v>0</v>
      </c>
      <c r="S46" s="49">
        <f>F46*(L46/100)*(C62/60)</f>
        <v>0</v>
      </c>
    </row>
    <row r="47" spans="1:19" ht="11.25" hidden="1">
      <c r="A47" s="22">
        <v>25</v>
      </c>
      <c r="B47" s="22"/>
      <c r="C47" s="22">
        <v>1</v>
      </c>
      <c r="D47" s="22"/>
      <c r="E47" s="22">
        <f t="shared" si="7"/>
        <v>0</v>
      </c>
      <c r="F47" s="24">
        <f t="shared" si="4"/>
        <v>0</v>
      </c>
      <c r="G47" s="25">
        <v>20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N47" s="24">
        <f>F47*(G47/100)*(C56/60)</f>
        <v>0</v>
      </c>
      <c r="O47" s="24">
        <f>F47*(H47/100)*(C60/60)</f>
        <v>0</v>
      </c>
      <c r="P47" s="24">
        <f>F47*(I47/100)*(C58/60)</f>
        <v>0</v>
      </c>
      <c r="Q47" s="24">
        <f>F47*(J47/100)*(C61/60)</f>
        <v>0</v>
      </c>
      <c r="R47" s="24">
        <f>F47*(K47/100)*(C59/60)</f>
        <v>0</v>
      </c>
      <c r="S47" s="24">
        <f>F47*(L47/100)*(C62/60)</f>
        <v>0</v>
      </c>
    </row>
    <row r="48" spans="1:19" s="52" customFormat="1" ht="11.25" hidden="1">
      <c r="A48" s="48">
        <v>26</v>
      </c>
      <c r="B48" s="48"/>
      <c r="C48" s="48">
        <v>1</v>
      </c>
      <c r="D48" s="48"/>
      <c r="E48" s="48">
        <f t="shared" si="7"/>
        <v>0</v>
      </c>
      <c r="F48" s="49">
        <f t="shared" si="4"/>
        <v>0</v>
      </c>
      <c r="G48" s="50">
        <v>20</v>
      </c>
      <c r="H48" s="49">
        <v>0</v>
      </c>
      <c r="I48" s="49">
        <v>0</v>
      </c>
      <c r="J48" s="24">
        <v>0</v>
      </c>
      <c r="K48" s="24">
        <v>0</v>
      </c>
      <c r="L48" s="24">
        <v>0</v>
      </c>
      <c r="N48" s="49">
        <f>F48*(G48/100)*(C56/60)</f>
        <v>0</v>
      </c>
      <c r="O48" s="49">
        <f>F48*(H48/100)*(C60/60)</f>
        <v>0</v>
      </c>
      <c r="P48" s="49">
        <f>F48*(I48/100)*(C58/60)</f>
        <v>0</v>
      </c>
      <c r="Q48" s="49">
        <f>F48*(J48/100)*(C61/60)</f>
        <v>0</v>
      </c>
      <c r="R48" s="49">
        <f>F48*(K48/100)*(C59/60)</f>
        <v>0</v>
      </c>
      <c r="S48" s="49">
        <f>F48*(L48/100)*(C62/60)</f>
        <v>0</v>
      </c>
    </row>
    <row r="49" spans="1:19" ht="11.25" hidden="1">
      <c r="A49" s="22">
        <v>19</v>
      </c>
      <c r="B49" s="22"/>
      <c r="C49" s="22">
        <v>1</v>
      </c>
      <c r="D49" s="22"/>
      <c r="E49" s="22">
        <f t="shared" si="6"/>
        <v>0</v>
      </c>
      <c r="F49" s="24">
        <f t="shared" si="4"/>
        <v>0</v>
      </c>
      <c r="G49" s="25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N49" s="24">
        <f>F49*(G49/100)*(C56/60)</f>
        <v>0</v>
      </c>
      <c r="O49" s="24">
        <f>F49*(H49/100)*(C60/60)</f>
        <v>0</v>
      </c>
      <c r="P49" s="24">
        <f>F49*(I49/100)*(C58/60)</f>
        <v>0</v>
      </c>
      <c r="Q49" s="24">
        <f>F49*(J49/100)*(C61/60)</f>
        <v>0</v>
      </c>
      <c r="R49" s="24">
        <f>F49*(K49/100)*(C59/60)</f>
        <v>0</v>
      </c>
      <c r="S49" s="24">
        <f>F49*(L49/100)*(C62/60)</f>
        <v>0</v>
      </c>
    </row>
    <row r="50" spans="1:19" s="52" customFormat="1" ht="11.25" hidden="1">
      <c r="A50" s="48">
        <v>20</v>
      </c>
      <c r="B50" s="48"/>
      <c r="C50" s="48">
        <v>1</v>
      </c>
      <c r="D50" s="48"/>
      <c r="E50" s="48">
        <f t="shared" si="6"/>
        <v>0</v>
      </c>
      <c r="F50" s="49">
        <f t="shared" si="4"/>
        <v>0</v>
      </c>
      <c r="G50" s="50">
        <v>0</v>
      </c>
      <c r="H50" s="49">
        <v>0</v>
      </c>
      <c r="I50" s="49">
        <v>0</v>
      </c>
      <c r="J50" s="24">
        <v>0</v>
      </c>
      <c r="K50" s="24">
        <v>0</v>
      </c>
      <c r="L50" s="24">
        <v>0</v>
      </c>
      <c r="N50" s="49">
        <f>F50*(G50/100)*(C56/60)</f>
        <v>0</v>
      </c>
      <c r="O50" s="49">
        <f>F50*(H50/100)*(C60/60)</f>
        <v>0</v>
      </c>
      <c r="P50" s="49">
        <f>F50*(I50/100)*(C58/60)</f>
        <v>0</v>
      </c>
      <c r="Q50" s="49">
        <f>F50*(J50/100)*(C61/60)</f>
        <v>0</v>
      </c>
      <c r="R50" s="49">
        <f>F50*(K50/100)*(C59/60)</f>
        <v>0</v>
      </c>
      <c r="S50" s="49">
        <f>F50*(L50/100)*(C62/60)</f>
        <v>0</v>
      </c>
    </row>
    <row r="51" spans="1:19" ht="11.25" hidden="1">
      <c r="A51" s="22">
        <v>21</v>
      </c>
      <c r="B51" s="22"/>
      <c r="C51" s="22"/>
      <c r="D51" s="22"/>
      <c r="E51" s="22"/>
      <c r="F51" s="24"/>
      <c r="G51" s="25"/>
      <c r="H51" s="24"/>
      <c r="I51" s="24"/>
      <c r="J51" s="24"/>
      <c r="K51" s="24">
        <v>0</v>
      </c>
      <c r="L51" s="24">
        <v>0</v>
      </c>
      <c r="N51" s="24">
        <f>F51*(G51/100)*(C56/60)</f>
        <v>0</v>
      </c>
      <c r="O51" s="24">
        <f>F51*(H51/100)*(C60/60)</f>
        <v>0</v>
      </c>
      <c r="P51" s="24">
        <f>F51*(I51/100)*(C58/60)</f>
        <v>0</v>
      </c>
      <c r="Q51" s="24">
        <f>F51*(J51/100)*(C61/60)</f>
        <v>0</v>
      </c>
      <c r="R51" s="24">
        <f>F51*(K51/100)*(C59/60)</f>
        <v>0</v>
      </c>
      <c r="S51" s="24">
        <f>F51*(L51/100)*(C62/60)</f>
        <v>0</v>
      </c>
    </row>
    <row r="52" spans="13:20" s="52" customFormat="1" ht="12" thickBot="1">
      <c r="M52" s="52" t="s">
        <v>37</v>
      </c>
      <c r="N52" s="56">
        <f aca="true" t="shared" si="8" ref="N52:S52">SUM(N23:N51)</f>
        <v>59.333333333333336</v>
      </c>
      <c r="O52" s="56">
        <f t="shared" si="8"/>
        <v>72.89583333333334</v>
      </c>
      <c r="P52" s="56">
        <f t="shared" si="8"/>
        <v>69.97916666666667</v>
      </c>
      <c r="Q52" s="56">
        <f t="shared" si="8"/>
        <v>0</v>
      </c>
      <c r="R52" s="56">
        <f t="shared" si="8"/>
        <v>0</v>
      </c>
      <c r="S52" s="56">
        <f t="shared" si="8"/>
        <v>0</v>
      </c>
      <c r="T52" s="52" t="s">
        <v>64</v>
      </c>
    </row>
    <row r="53" spans="1:20" ht="12.75" thickBot="1" thickTop="1">
      <c r="A53" s="1" t="s">
        <v>122</v>
      </c>
      <c r="F53" s="36"/>
      <c r="M53" s="1" t="s">
        <v>39</v>
      </c>
      <c r="N53" s="26">
        <f aca="true" t="shared" si="9" ref="N53:S53">SUM(N21+N52)</f>
        <v>94.9375</v>
      </c>
      <c r="O53" s="26">
        <f t="shared" si="9"/>
        <v>98.79166666666667</v>
      </c>
      <c r="P53" s="26">
        <f t="shared" si="9"/>
        <v>95.875</v>
      </c>
      <c r="Q53" s="26">
        <f t="shared" si="9"/>
        <v>0</v>
      </c>
      <c r="R53" s="26">
        <f t="shared" si="9"/>
        <v>0</v>
      </c>
      <c r="S53" s="26">
        <f t="shared" si="9"/>
        <v>0</v>
      </c>
      <c r="T53" s="1" t="s">
        <v>64</v>
      </c>
    </row>
    <row r="54" spans="6:19" ht="12" thickTop="1">
      <c r="F54" s="36"/>
      <c r="N54" s="82"/>
      <c r="O54" s="82"/>
      <c r="P54" s="82"/>
      <c r="Q54" s="82"/>
      <c r="R54" s="82"/>
      <c r="S54" s="82"/>
    </row>
    <row r="55" spans="2:6" ht="11.25">
      <c r="B55" s="36" t="s">
        <v>34</v>
      </c>
      <c r="F55" s="36"/>
    </row>
    <row r="56" spans="2:7" ht="11.25" hidden="1">
      <c r="B56" s="1" t="s">
        <v>84</v>
      </c>
      <c r="C56" s="47">
        <v>60</v>
      </c>
      <c r="D56" s="47" t="s">
        <v>21</v>
      </c>
      <c r="E56" s="47"/>
      <c r="F56" s="47"/>
      <c r="G56" s="47" t="s">
        <v>85</v>
      </c>
    </row>
    <row r="57" spans="2:7" ht="11.25" hidden="1">
      <c r="B57" s="1" t="s">
        <v>68</v>
      </c>
      <c r="C57" s="47">
        <v>60</v>
      </c>
      <c r="D57" s="47" t="s">
        <v>21</v>
      </c>
      <c r="E57" s="47"/>
      <c r="F57" s="47"/>
      <c r="G57" s="47" t="s">
        <v>85</v>
      </c>
    </row>
    <row r="58" spans="2:7" s="52" customFormat="1" ht="11.25" hidden="1">
      <c r="B58" s="52" t="s">
        <v>86</v>
      </c>
      <c r="C58" s="52">
        <v>60</v>
      </c>
      <c r="D58" s="52" t="s">
        <v>21</v>
      </c>
      <c r="G58" s="52" t="s">
        <v>85</v>
      </c>
    </row>
    <row r="59" spans="2:7" ht="11.25" hidden="1">
      <c r="B59" s="1" t="s">
        <v>19</v>
      </c>
      <c r="C59" s="47">
        <v>0</v>
      </c>
      <c r="D59" s="47" t="s">
        <v>21</v>
      </c>
      <c r="E59" s="47"/>
      <c r="F59" s="47"/>
      <c r="G59" s="47"/>
    </row>
    <row r="60" spans="2:7" s="52" customFormat="1" ht="11.25" hidden="1">
      <c r="B60" s="52" t="s">
        <v>20</v>
      </c>
      <c r="C60" s="52">
        <v>60</v>
      </c>
      <c r="D60" s="52" t="s">
        <v>21</v>
      </c>
      <c r="F60" s="52">
        <v>60</v>
      </c>
      <c r="G60" s="52" t="s">
        <v>21</v>
      </c>
    </row>
    <row r="61" spans="2:7" ht="11.25" hidden="1">
      <c r="B61" s="1" t="s">
        <v>47</v>
      </c>
      <c r="C61" s="47">
        <v>0</v>
      </c>
      <c r="D61" s="47" t="s">
        <v>21</v>
      </c>
      <c r="E61" s="47"/>
      <c r="F61" s="47"/>
      <c r="G61" s="47"/>
    </row>
    <row r="62" spans="2:7" s="52" customFormat="1" ht="11.25" hidden="1">
      <c r="B62" s="52" t="s">
        <v>22</v>
      </c>
      <c r="C62" s="52">
        <v>0</v>
      </c>
      <c r="D62" s="52" t="s">
        <v>21</v>
      </c>
      <c r="F62" s="52">
        <v>180</v>
      </c>
      <c r="G62" s="52" t="s">
        <v>21</v>
      </c>
    </row>
    <row r="63" spans="3:7" ht="11.25" hidden="1">
      <c r="C63" s="47">
        <v>0</v>
      </c>
      <c r="D63" s="47" t="s">
        <v>21</v>
      </c>
      <c r="E63" s="47"/>
      <c r="F63" s="47"/>
      <c r="G63" s="47"/>
    </row>
    <row r="64" spans="2:4" s="52" customFormat="1" ht="11.25" hidden="1">
      <c r="B64" s="52" t="s">
        <v>23</v>
      </c>
      <c r="C64" s="52">
        <v>1</v>
      </c>
      <c r="D64" s="52" t="s">
        <v>7</v>
      </c>
    </row>
    <row r="65" spans="2:4" ht="11.25">
      <c r="B65" s="1" t="s">
        <v>67</v>
      </c>
      <c r="C65" s="47">
        <f>'Diagramm laufender Motor'!J82</f>
        <v>75</v>
      </c>
      <c r="D65" s="1" t="s">
        <v>24</v>
      </c>
    </row>
    <row r="66" spans="2:5" s="52" customFormat="1" ht="11.25">
      <c r="B66" s="52" t="s">
        <v>25</v>
      </c>
      <c r="C66" s="52">
        <v>0</v>
      </c>
      <c r="D66" s="52" t="s">
        <v>24</v>
      </c>
      <c r="E66" s="52" t="s">
        <v>90</v>
      </c>
    </row>
    <row r="67" spans="2:4" ht="11.25">
      <c r="B67" s="1" t="s">
        <v>26</v>
      </c>
      <c r="C67" s="47">
        <v>0</v>
      </c>
      <c r="D67" s="1" t="s">
        <v>24</v>
      </c>
    </row>
    <row r="68" spans="2:4" s="52" customFormat="1" ht="11.25">
      <c r="B68" s="52" t="s">
        <v>30</v>
      </c>
      <c r="C68" s="52">
        <v>95</v>
      </c>
      <c r="D68" s="52" t="s">
        <v>31</v>
      </c>
    </row>
    <row r="69" spans="2:4" ht="11.25">
      <c r="B69" s="1" t="s">
        <v>32</v>
      </c>
      <c r="C69" s="47">
        <v>80</v>
      </c>
      <c r="D69" s="1" t="s">
        <v>60</v>
      </c>
    </row>
    <row r="70" ht="11.25"/>
    <row r="71" ht="11.25">
      <c r="B71" s="1" t="s">
        <v>95</v>
      </c>
    </row>
    <row r="72" spans="2:5" ht="11.25">
      <c r="B72" s="1" t="s">
        <v>96</v>
      </c>
      <c r="C72" s="1">
        <v>70</v>
      </c>
      <c r="D72" s="1" t="s">
        <v>97</v>
      </c>
      <c r="E72" s="1" t="s">
        <v>98</v>
      </c>
    </row>
    <row r="73" spans="2:5" ht="11.25">
      <c r="B73" s="1" t="s">
        <v>16</v>
      </c>
      <c r="C73" s="1">
        <v>30</v>
      </c>
      <c r="D73" s="1" t="s">
        <v>97</v>
      </c>
      <c r="E73" s="1" t="s">
        <v>111</v>
      </c>
    </row>
    <row r="80" ht="11.25"/>
    <row r="81" ht="11.25"/>
    <row r="82" ht="11.25"/>
    <row r="83" ht="11.25"/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7" r:id="rId3"/>
  <headerFooter alignWithMargins="0">
    <oddHeader>&amp;LFeuerwehr Düsseldorf
Abt. Technik&amp;14
&amp;CEnergiebilanz ErkKw 
12V Bordnetz
&amp;R           Dipl. Ing. Oliver Lang</oddHeader>
    <oddFooter>&amp;C&amp;F, Seite &amp;P&amp;RStand: &amp;D, &amp;T</oddFooter>
  </headerFooter>
  <rowBreaks count="1" manualBreakCount="1">
    <brk id="54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88"/>
  <sheetViews>
    <sheetView workbookViewId="0" topLeftCell="F4">
      <selection activeCell="N16" sqref="N16"/>
    </sheetView>
  </sheetViews>
  <sheetFormatPr defaultColWidth="11.421875" defaultRowHeight="12.75"/>
  <cols>
    <col min="1" max="1" width="17.00390625" style="0" customWidth="1"/>
    <col min="2" max="2" width="12.8515625" style="0" customWidth="1"/>
    <col min="3" max="3" width="12.57421875" style="0" customWidth="1"/>
    <col min="6" max="6" width="5.00390625" style="75" customWidth="1"/>
    <col min="7" max="7" width="12.28125" style="0" customWidth="1"/>
    <col min="8" max="8" width="11.57421875" style="0" bestFit="1" customWidth="1"/>
    <col min="12" max="12" width="23.421875" style="0" customWidth="1"/>
    <col min="13" max="13" width="23.28125" style="0" bestFit="1" customWidth="1"/>
    <col min="14" max="14" width="22.8515625" style="0" bestFit="1" customWidth="1"/>
    <col min="16" max="16" width="23.57421875" style="0" customWidth="1"/>
    <col min="17" max="17" width="25.00390625" style="0" customWidth="1"/>
    <col min="18" max="18" width="24.00390625" style="0" customWidth="1"/>
    <col min="20" max="20" width="12.28125" style="0" customWidth="1"/>
    <col min="21" max="21" width="23.28125" style="0" bestFit="1" customWidth="1"/>
    <col min="22" max="22" width="22.8515625" style="0" bestFit="1" customWidth="1"/>
  </cols>
  <sheetData>
    <row r="1" ht="12.75"/>
    <row r="2" ht="12.75">
      <c r="A2" s="20" t="s">
        <v>27</v>
      </c>
    </row>
    <row r="3" ht="12.75"/>
    <row r="4" ht="12.75"/>
    <row r="5" ht="12.75"/>
    <row r="6" spans="8:11" ht="12.75">
      <c r="H6" s="39"/>
      <c r="K6" s="91"/>
    </row>
    <row r="7" spans="1:20" ht="15.75">
      <c r="A7" s="40" t="s">
        <v>45</v>
      </c>
      <c r="B7" s="57" t="s">
        <v>40</v>
      </c>
      <c r="C7" s="73" t="s">
        <v>35</v>
      </c>
      <c r="D7" s="57" t="s">
        <v>43</v>
      </c>
      <c r="E7" s="59" t="s">
        <v>33</v>
      </c>
      <c r="G7" s="61" t="s">
        <v>46</v>
      </c>
      <c r="H7" s="62" t="s">
        <v>35</v>
      </c>
      <c r="I7" s="62" t="s">
        <v>43</v>
      </c>
      <c r="J7" s="64" t="s">
        <v>33</v>
      </c>
      <c r="K7" s="90"/>
      <c r="L7" s="21" t="s">
        <v>91</v>
      </c>
      <c r="P7" s="21" t="s">
        <v>92</v>
      </c>
      <c r="T7" s="21" t="s">
        <v>93</v>
      </c>
    </row>
    <row r="8" spans="1:11" ht="12.75">
      <c r="A8" s="41"/>
      <c r="B8" s="58" t="s">
        <v>41</v>
      </c>
      <c r="C8" s="72" t="s">
        <v>42</v>
      </c>
      <c r="D8" s="58" t="s">
        <v>44</v>
      </c>
      <c r="E8" s="60" t="s">
        <v>36</v>
      </c>
      <c r="G8" s="65" t="s">
        <v>41</v>
      </c>
      <c r="H8" s="71" t="s">
        <v>42</v>
      </c>
      <c r="I8" s="63" t="s">
        <v>44</v>
      </c>
      <c r="J8" s="66" t="s">
        <v>36</v>
      </c>
      <c r="K8" s="90"/>
    </row>
    <row r="9" spans="1:22" ht="12.75">
      <c r="A9" s="41"/>
      <c r="B9" s="87"/>
      <c r="C9" s="87"/>
      <c r="D9" s="87"/>
      <c r="E9" s="88">
        <f>Bilanz!$C$68</f>
        <v>95</v>
      </c>
      <c r="G9" s="44"/>
      <c r="H9" s="37"/>
      <c r="I9" s="37"/>
      <c r="J9" s="69">
        <f>Bilanz!$C$69</f>
        <v>80</v>
      </c>
      <c r="K9" s="67"/>
      <c r="L9" s="86" t="s">
        <v>89</v>
      </c>
      <c r="M9" s="86" t="s">
        <v>88</v>
      </c>
      <c r="N9" s="86" t="s">
        <v>94</v>
      </c>
      <c r="O9" s="83"/>
      <c r="P9" s="86" t="s">
        <v>89</v>
      </c>
      <c r="Q9" s="86" t="s">
        <v>88</v>
      </c>
      <c r="R9" s="86" t="s">
        <v>94</v>
      </c>
      <c r="T9" s="86" t="s">
        <v>89</v>
      </c>
      <c r="U9" s="86" t="s">
        <v>88</v>
      </c>
      <c r="V9" s="86" t="s">
        <v>94</v>
      </c>
    </row>
    <row r="10" spans="1:22" ht="12.75">
      <c r="A10" s="41" t="s">
        <v>83</v>
      </c>
      <c r="B10" s="89">
        <f>Bilanz!$N$21</f>
        <v>35.604166666666664</v>
      </c>
      <c r="C10" s="89">
        <f>Bilanz!$C$56/60*Bilanz!$C$65*(Bilanz!$C$72/100)</f>
        <v>52.5</v>
      </c>
      <c r="D10" s="89">
        <f>C10-B10</f>
        <v>16.895833333333336</v>
      </c>
      <c r="E10" s="88">
        <f>IF(E9+D10&gt;$E$9,$E$9,E9+D10)</f>
        <v>95</v>
      </c>
      <c r="G10" s="45">
        <f>Bilanz!$N$52</f>
        <v>59.333333333333336</v>
      </c>
      <c r="H10" s="67">
        <f>Bilanz!$C$56/60*Bilanz!$C$65*(Bilanz!$C$73/100)</f>
        <v>22.5</v>
      </c>
      <c r="I10" s="67">
        <f>H10-G10</f>
        <v>-36.833333333333336</v>
      </c>
      <c r="J10" s="69">
        <f>IF(J9+I10&gt;$J$9,$J$9,J9+I10)</f>
        <v>43.166666666666664</v>
      </c>
      <c r="K10" s="67"/>
      <c r="L10" s="84">
        <v>0</v>
      </c>
      <c r="M10" s="103">
        <f>E9</f>
        <v>95</v>
      </c>
      <c r="N10" s="103">
        <f>J9</f>
        <v>80</v>
      </c>
      <c r="O10" s="83"/>
      <c r="P10" s="84">
        <v>0</v>
      </c>
      <c r="Q10" s="103">
        <f>M10</f>
        <v>95</v>
      </c>
      <c r="R10" s="103">
        <f>N10</f>
        <v>80</v>
      </c>
      <c r="T10" s="84">
        <v>0</v>
      </c>
      <c r="U10" s="103">
        <f>Q10</f>
        <v>95</v>
      </c>
      <c r="V10" s="103">
        <f>R10</f>
        <v>80</v>
      </c>
    </row>
    <row r="11" spans="1:22" ht="12.75">
      <c r="A11" s="41" t="s">
        <v>69</v>
      </c>
      <c r="B11" s="89">
        <f>Bilanz!$O$21</f>
        <v>25.895833333333332</v>
      </c>
      <c r="C11" s="89">
        <v>0</v>
      </c>
      <c r="D11" s="89">
        <f>C11-B11</f>
        <v>-25.895833333333332</v>
      </c>
      <c r="E11" s="88">
        <f>IF(E10+D11&gt;$E$9,$E$9,E10+D11)</f>
        <v>69.10416666666667</v>
      </c>
      <c r="G11" s="45">
        <f>Bilanz!$O$52</f>
        <v>72.89583333333334</v>
      </c>
      <c r="H11" s="67">
        <v>0</v>
      </c>
      <c r="I11" s="67">
        <f>H11-G11</f>
        <v>-72.89583333333334</v>
      </c>
      <c r="J11" s="69">
        <f>IF(J10+I11&gt;$J$9,$J$9,J10+I11)</f>
        <v>-29.72916666666668</v>
      </c>
      <c r="K11" s="67"/>
      <c r="L11" s="84">
        <v>10</v>
      </c>
      <c r="M11" s="85">
        <f>IF(M10+$D$10&gt;$M$10,$M$10,$M$10+($D$10/60*L11))</f>
        <v>95</v>
      </c>
      <c r="N11" s="85">
        <f>IF(N10+$I$10&gt;$N$10,$N$10,$N$10+($I$10/60*L11))</f>
        <v>73.86111111111111</v>
      </c>
      <c r="O11" s="83"/>
      <c r="P11" s="84">
        <v>10</v>
      </c>
      <c r="Q11" s="103">
        <f>IF(Q10+$D$12&gt;$Q$10,$Q$10,$Q$10+($D$12/60*P11))</f>
        <v>95</v>
      </c>
      <c r="R11" s="103">
        <f>IF(R10+$I$12&gt;$R$10,$R$10,$R$10+($I$12/60*P11))</f>
        <v>72.08680555555556</v>
      </c>
      <c r="T11" s="84">
        <v>10</v>
      </c>
      <c r="U11" s="85">
        <f>IF(U10+$D$11&gt;$U$10,$U$10,$U$10+($D$11/60*T11))</f>
        <v>90.68402777777777</v>
      </c>
      <c r="V11" s="85">
        <f>IF(V10+$D$11&gt;$V$10,$V$10,$V$10+($D$11/60*T11))</f>
        <v>75.68402777777777</v>
      </c>
    </row>
    <row r="12" spans="1:22" ht="12.75">
      <c r="A12" s="41" t="s">
        <v>87</v>
      </c>
      <c r="B12" s="89">
        <f>Bilanz!$P$21</f>
        <v>25.895833333333332</v>
      </c>
      <c r="C12" s="89">
        <f>Bilanz!$C$56/60*Bilanz!$C$65*(Bilanz!$C$72/100)</f>
        <v>52.5</v>
      </c>
      <c r="D12" s="89">
        <f>C12-B12</f>
        <v>26.604166666666668</v>
      </c>
      <c r="E12" s="88">
        <f>IF(E11+D12&gt;$E$9,$E$9,E11+D12)</f>
        <v>95</v>
      </c>
      <c r="G12" s="45">
        <f>Bilanz!$P$52</f>
        <v>69.97916666666667</v>
      </c>
      <c r="H12" s="67">
        <f>Bilanz!$C$56/60*Bilanz!$C$65*(Bilanz!$C$73/100)</f>
        <v>22.5</v>
      </c>
      <c r="I12" s="67">
        <f>H12-G12</f>
        <v>-47.47916666666667</v>
      </c>
      <c r="J12" s="69">
        <f>IF(J11+I12&gt;$J$9,$J$9,J11+I12)</f>
        <v>-77.20833333333334</v>
      </c>
      <c r="K12" s="67"/>
      <c r="L12" s="84">
        <v>20</v>
      </c>
      <c r="M12" s="85">
        <f aca="true" t="shared" si="0" ref="M12:M75">IF(M11+$D$10&gt;$M$10,$M$10,$M$10+($D$10/60*L12))</f>
        <v>95</v>
      </c>
      <c r="N12" s="85">
        <f aca="true" t="shared" si="1" ref="N12:N75">IF(N11+$I$10&gt;$N$10,$N$10,$N$10+($I$10/60*L12))</f>
        <v>67.72222222222223</v>
      </c>
      <c r="O12" s="83"/>
      <c r="P12" s="84">
        <v>20</v>
      </c>
      <c r="Q12" s="103">
        <f aca="true" t="shared" si="2" ref="Q12:Q75">IF(Q11+$D$12&gt;$Q$10,$Q$10,$Q$10+($D$12/60*P12))</f>
        <v>95</v>
      </c>
      <c r="R12" s="103">
        <f aca="true" t="shared" si="3" ref="R12:R75">IF(R11+$I$12&gt;$R$10,$R$10,$R$10+($I$12/60*P12))</f>
        <v>64.17361111111111</v>
      </c>
      <c r="T12" s="84">
        <v>20</v>
      </c>
      <c r="U12" s="85">
        <f aca="true" t="shared" si="4" ref="U12:U75">IF(U11+$D$11&gt;$U$10,$U$10,$U$10+($D$11/60*T12))</f>
        <v>86.36805555555556</v>
      </c>
      <c r="V12" s="85">
        <f aca="true" t="shared" si="5" ref="V12:V75">IF(V11+$D$11&gt;$V$10,$V$10,$V$10+($D$11/60*T12))</f>
        <v>71.36805555555556</v>
      </c>
    </row>
    <row r="13" spans="1:22" ht="12.75">
      <c r="A13" s="41"/>
      <c r="B13" s="67"/>
      <c r="C13" s="67"/>
      <c r="D13" s="67"/>
      <c r="E13" s="69"/>
      <c r="G13" s="45"/>
      <c r="H13" s="67"/>
      <c r="I13" s="67"/>
      <c r="J13" s="69"/>
      <c r="K13" s="67"/>
      <c r="L13" s="84">
        <v>30</v>
      </c>
      <c r="M13" s="85">
        <f t="shared" si="0"/>
        <v>95</v>
      </c>
      <c r="N13" s="85">
        <f t="shared" si="1"/>
        <v>61.58333333333333</v>
      </c>
      <c r="O13" s="83"/>
      <c r="P13" s="84">
        <v>30</v>
      </c>
      <c r="Q13" s="103">
        <f t="shared" si="2"/>
        <v>95</v>
      </c>
      <c r="R13" s="103">
        <f t="shared" si="3"/>
        <v>56.260416666666664</v>
      </c>
      <c r="T13" s="84">
        <v>30</v>
      </c>
      <c r="U13" s="85">
        <f t="shared" si="4"/>
        <v>82.05208333333333</v>
      </c>
      <c r="V13" s="85">
        <f t="shared" si="5"/>
        <v>67.05208333333333</v>
      </c>
    </row>
    <row r="14" spans="1:22" ht="12.75">
      <c r="A14" s="41"/>
      <c r="B14" s="67"/>
      <c r="C14" s="67"/>
      <c r="D14" s="67"/>
      <c r="E14" s="69"/>
      <c r="G14" s="45"/>
      <c r="H14" s="67"/>
      <c r="I14" s="67"/>
      <c r="J14" s="69"/>
      <c r="K14" s="67"/>
      <c r="L14" s="84">
        <v>40</v>
      </c>
      <c r="M14" s="85">
        <f t="shared" si="0"/>
        <v>95</v>
      </c>
      <c r="N14" s="85">
        <f t="shared" si="1"/>
        <v>55.44444444444444</v>
      </c>
      <c r="O14" s="83"/>
      <c r="P14" s="84">
        <v>40</v>
      </c>
      <c r="Q14" s="103">
        <f t="shared" si="2"/>
        <v>95</v>
      </c>
      <c r="R14" s="103">
        <f t="shared" si="3"/>
        <v>48.347222222222214</v>
      </c>
      <c r="T14" s="84">
        <v>40</v>
      </c>
      <c r="U14" s="85">
        <f t="shared" si="4"/>
        <v>77.73611111111111</v>
      </c>
      <c r="V14" s="85">
        <f t="shared" si="5"/>
        <v>62.736111111111114</v>
      </c>
    </row>
    <row r="15" spans="1:22" ht="12.75">
      <c r="A15" s="43"/>
      <c r="B15" s="68"/>
      <c r="C15" s="68"/>
      <c r="D15" s="68"/>
      <c r="E15" s="70"/>
      <c r="G15" s="46"/>
      <c r="H15" s="68"/>
      <c r="I15" s="68"/>
      <c r="J15" s="70"/>
      <c r="K15" s="67"/>
      <c r="L15" s="84">
        <v>50</v>
      </c>
      <c r="M15" s="85">
        <f t="shared" si="0"/>
        <v>95</v>
      </c>
      <c r="N15" s="85">
        <f t="shared" si="1"/>
        <v>49.30555555555556</v>
      </c>
      <c r="O15" s="83"/>
      <c r="P15" s="84">
        <v>50</v>
      </c>
      <c r="Q15" s="103">
        <f t="shared" si="2"/>
        <v>95</v>
      </c>
      <c r="R15" s="103">
        <f t="shared" si="3"/>
        <v>40.43402777777777</v>
      </c>
      <c r="T15" s="84">
        <v>50</v>
      </c>
      <c r="U15" s="85">
        <f t="shared" si="4"/>
        <v>73.42013888888889</v>
      </c>
      <c r="V15" s="85">
        <f t="shared" si="5"/>
        <v>58.420138888888886</v>
      </c>
    </row>
    <row r="16" spans="2:22" ht="12.75">
      <c r="B16" s="18"/>
      <c r="D16" s="19"/>
      <c r="E16" s="19"/>
      <c r="G16" s="18"/>
      <c r="I16" s="19"/>
      <c r="J16" s="19"/>
      <c r="K16" s="19"/>
      <c r="L16" s="84">
        <v>60</v>
      </c>
      <c r="M16" s="85">
        <f t="shared" si="0"/>
        <v>95</v>
      </c>
      <c r="N16" s="85">
        <f t="shared" si="1"/>
        <v>43.166666666666664</v>
      </c>
      <c r="O16" s="83"/>
      <c r="P16" s="84">
        <v>60</v>
      </c>
      <c r="Q16" s="103">
        <f t="shared" si="2"/>
        <v>95</v>
      </c>
      <c r="R16" s="103">
        <f t="shared" si="3"/>
        <v>32.52083333333333</v>
      </c>
      <c r="T16" s="84">
        <v>60</v>
      </c>
      <c r="U16" s="85">
        <f t="shared" si="4"/>
        <v>69.10416666666667</v>
      </c>
      <c r="V16" s="85">
        <f t="shared" si="5"/>
        <v>54.10416666666667</v>
      </c>
    </row>
    <row r="17" spans="2:22" s="37" customFormat="1" ht="12.75" hidden="1">
      <c r="B17" s="42"/>
      <c r="D17" s="38"/>
      <c r="E17" s="38"/>
      <c r="F17" s="76"/>
      <c r="G17" s="42"/>
      <c r="I17" s="38"/>
      <c r="J17" s="38"/>
      <c r="K17" s="38"/>
      <c r="L17" s="84">
        <v>120</v>
      </c>
      <c r="M17" s="85">
        <f t="shared" si="0"/>
        <v>95</v>
      </c>
      <c r="N17" s="85">
        <f t="shared" si="1"/>
        <v>6.333333333333329</v>
      </c>
      <c r="O17"/>
      <c r="P17" s="84">
        <v>120</v>
      </c>
      <c r="Q17" s="103">
        <f t="shared" si="2"/>
        <v>95</v>
      </c>
      <c r="R17" s="103">
        <f t="shared" si="3"/>
        <v>-14.958333333333343</v>
      </c>
      <c r="S17"/>
      <c r="T17" s="84">
        <v>120</v>
      </c>
      <c r="U17" s="85">
        <f t="shared" si="4"/>
        <v>43.208333333333336</v>
      </c>
      <c r="V17" s="85">
        <f t="shared" si="5"/>
        <v>28.208333333333336</v>
      </c>
    </row>
    <row r="18" spans="1:22" ht="12.75" hidden="1">
      <c r="A18" s="74" t="s">
        <v>57</v>
      </c>
      <c r="L18" s="84">
        <v>240</v>
      </c>
      <c r="M18" s="85">
        <f t="shared" si="0"/>
        <v>95</v>
      </c>
      <c r="N18" s="85">
        <f t="shared" si="1"/>
        <v>-67.33333333333334</v>
      </c>
      <c r="P18" s="84">
        <v>240</v>
      </c>
      <c r="Q18" s="103">
        <f t="shared" si="2"/>
        <v>95</v>
      </c>
      <c r="R18" s="103">
        <f t="shared" si="3"/>
        <v>-109.91666666666669</v>
      </c>
      <c r="T18" s="84">
        <v>240</v>
      </c>
      <c r="U18" s="85">
        <f t="shared" si="4"/>
        <v>-8.583333333333329</v>
      </c>
      <c r="V18" s="85">
        <f t="shared" si="5"/>
        <v>-23.58333333333333</v>
      </c>
    </row>
    <row r="19" spans="12:22" ht="12.75" hidden="1">
      <c r="L19" s="84"/>
      <c r="M19" s="85">
        <f t="shared" si="0"/>
        <v>95</v>
      </c>
      <c r="N19" s="85">
        <f t="shared" si="1"/>
        <v>80</v>
      </c>
      <c r="O19" s="37"/>
      <c r="P19" s="84"/>
      <c r="Q19" s="103">
        <f t="shared" si="2"/>
        <v>95</v>
      </c>
      <c r="R19" s="103">
        <f t="shared" si="3"/>
        <v>80</v>
      </c>
      <c r="S19" s="37"/>
      <c r="T19" s="84"/>
      <c r="U19" s="85">
        <f t="shared" si="4"/>
        <v>95</v>
      </c>
      <c r="V19" s="85">
        <f t="shared" si="5"/>
        <v>80</v>
      </c>
    </row>
    <row r="20" spans="1:22" ht="12.75" hidden="1">
      <c r="A20" s="40" t="s">
        <v>50</v>
      </c>
      <c r="B20" s="57" t="s">
        <v>40</v>
      </c>
      <c r="C20" s="73" t="s">
        <v>35</v>
      </c>
      <c r="D20" s="57" t="s">
        <v>43</v>
      </c>
      <c r="E20" s="59" t="s">
        <v>33</v>
      </c>
      <c r="G20" s="61" t="s">
        <v>46</v>
      </c>
      <c r="H20" s="62" t="s">
        <v>35</v>
      </c>
      <c r="I20" s="62" t="s">
        <v>43</v>
      </c>
      <c r="J20" s="64" t="s">
        <v>33</v>
      </c>
      <c r="K20" s="63"/>
      <c r="L20" s="84"/>
      <c r="M20" s="85">
        <f t="shared" si="0"/>
        <v>95</v>
      </c>
      <c r="N20" s="85">
        <f t="shared" si="1"/>
        <v>80</v>
      </c>
      <c r="P20" s="84"/>
      <c r="Q20" s="103">
        <f t="shared" si="2"/>
        <v>95</v>
      </c>
      <c r="R20" s="103">
        <f t="shared" si="3"/>
        <v>80</v>
      </c>
      <c r="T20" s="84"/>
      <c r="U20" s="85">
        <f t="shared" si="4"/>
        <v>95</v>
      </c>
      <c r="V20" s="85">
        <f t="shared" si="5"/>
        <v>80</v>
      </c>
    </row>
    <row r="21" spans="1:22" ht="12.75" hidden="1">
      <c r="A21" s="41"/>
      <c r="B21" s="58" t="s">
        <v>41</v>
      </c>
      <c r="C21" s="72" t="s">
        <v>42</v>
      </c>
      <c r="D21" s="58" t="s">
        <v>44</v>
      </c>
      <c r="E21" s="60" t="s">
        <v>36</v>
      </c>
      <c r="G21" s="65" t="s">
        <v>41</v>
      </c>
      <c r="H21" s="71" t="s">
        <v>42</v>
      </c>
      <c r="I21" s="63" t="s">
        <v>44</v>
      </c>
      <c r="J21" s="66" t="s">
        <v>36</v>
      </c>
      <c r="K21" s="63"/>
      <c r="L21" s="84"/>
      <c r="M21" s="85">
        <f t="shared" si="0"/>
        <v>95</v>
      </c>
      <c r="N21" s="85">
        <f t="shared" si="1"/>
        <v>80</v>
      </c>
      <c r="P21" s="84"/>
      <c r="Q21" s="103">
        <f t="shared" si="2"/>
        <v>95</v>
      </c>
      <c r="R21" s="103">
        <f t="shared" si="3"/>
        <v>80</v>
      </c>
      <c r="T21" s="84"/>
      <c r="U21" s="85">
        <f t="shared" si="4"/>
        <v>95</v>
      </c>
      <c r="V21" s="85">
        <f t="shared" si="5"/>
        <v>80</v>
      </c>
    </row>
    <row r="22" spans="1:22" ht="12.75" hidden="1">
      <c r="A22" s="41" t="s">
        <v>59</v>
      </c>
      <c r="B22" s="37"/>
      <c r="C22" s="37"/>
      <c r="D22" s="37"/>
      <c r="E22" s="69">
        <f>Bilanz!$C$68</f>
        <v>95</v>
      </c>
      <c r="G22" s="44"/>
      <c r="H22" s="37"/>
      <c r="I22" s="37"/>
      <c r="J22" s="69">
        <f>Bilanz!$C$69</f>
        <v>80</v>
      </c>
      <c r="K22" s="67"/>
      <c r="L22" s="84"/>
      <c r="M22" s="85">
        <f t="shared" si="0"/>
        <v>95</v>
      </c>
      <c r="N22" s="85">
        <f t="shared" si="1"/>
        <v>80</v>
      </c>
      <c r="P22" s="84"/>
      <c r="Q22" s="103">
        <f t="shared" si="2"/>
        <v>95</v>
      </c>
      <c r="R22" s="103">
        <f t="shared" si="3"/>
        <v>80</v>
      </c>
      <c r="T22" s="84"/>
      <c r="U22" s="85">
        <f t="shared" si="4"/>
        <v>95</v>
      </c>
      <c r="V22" s="85">
        <f t="shared" si="5"/>
        <v>80</v>
      </c>
    </row>
    <row r="23" spans="1:22" ht="12.75" hidden="1">
      <c r="A23" s="41" t="s">
        <v>28</v>
      </c>
      <c r="B23" s="67">
        <f>Bilanz!$N$21</f>
        <v>35.604166666666664</v>
      </c>
      <c r="C23" s="67">
        <f>Bilanz!$C$56/60*Bilanz!$C$65*0.45</f>
        <v>33.75</v>
      </c>
      <c r="D23" s="67" t="e">
        <f>C23+#REF!-B23</f>
        <v>#REF!</v>
      </c>
      <c r="E23" s="69" t="e">
        <f>IF(E22+D23&gt;Bilanz!$C$68,Bilanz!$C$68,E22+D23)</f>
        <v>#REF!</v>
      </c>
      <c r="G23" s="45">
        <f>Bilanz!$N$52</f>
        <v>59.333333333333336</v>
      </c>
      <c r="H23" s="67">
        <f>Bilanz!$C$56/60*Bilanz!$C$65*0.55</f>
        <v>41.25</v>
      </c>
      <c r="I23" s="67" t="e">
        <f>H23+#REF!-G23</f>
        <v>#REF!</v>
      </c>
      <c r="J23" s="69" t="e">
        <f>IF(J22+I23&gt;$J$9,$J$9,J22+I23)</f>
        <v>#REF!</v>
      </c>
      <c r="K23" s="67"/>
      <c r="L23" s="84"/>
      <c r="M23" s="85">
        <f t="shared" si="0"/>
        <v>95</v>
      </c>
      <c r="N23" s="85">
        <f t="shared" si="1"/>
        <v>80</v>
      </c>
      <c r="P23" s="84"/>
      <c r="Q23" s="103">
        <f t="shared" si="2"/>
        <v>95</v>
      </c>
      <c r="R23" s="103">
        <f t="shared" si="3"/>
        <v>80</v>
      </c>
      <c r="T23" s="84"/>
      <c r="U23" s="85">
        <f t="shared" si="4"/>
        <v>95</v>
      </c>
      <c r="V23" s="85">
        <f t="shared" si="5"/>
        <v>80</v>
      </c>
    </row>
    <row r="24" spans="1:22" ht="12.75" hidden="1">
      <c r="A24" s="41" t="s">
        <v>7</v>
      </c>
      <c r="B24" s="67">
        <f>Bilanz!$O$21</f>
        <v>25.895833333333332</v>
      </c>
      <c r="C24" s="67">
        <v>0</v>
      </c>
      <c r="D24" s="67" t="e">
        <f>C24+#REF!-B24</f>
        <v>#REF!</v>
      </c>
      <c r="E24" s="69" t="e">
        <f>IF(E23+D24&gt;Bilanz!$C$68,Bilanz!$C$68,E23+D24)</f>
        <v>#REF!</v>
      </c>
      <c r="G24" s="45">
        <f>Bilanz!$O$52</f>
        <v>72.89583333333334</v>
      </c>
      <c r="H24" s="67">
        <v>0</v>
      </c>
      <c r="I24" s="67" t="e">
        <f>H24+#REF!-G24</f>
        <v>#REF!</v>
      </c>
      <c r="J24" s="69" t="e">
        <f>IF(J23+I24&gt;$J$9,$J$9,J23+I24)</f>
        <v>#REF!</v>
      </c>
      <c r="K24" s="67"/>
      <c r="L24" s="84"/>
      <c r="M24" s="85">
        <f t="shared" si="0"/>
        <v>95</v>
      </c>
      <c r="N24" s="85">
        <f t="shared" si="1"/>
        <v>80</v>
      </c>
      <c r="P24" s="84"/>
      <c r="Q24" s="103">
        <f t="shared" si="2"/>
        <v>95</v>
      </c>
      <c r="R24" s="103">
        <f t="shared" si="3"/>
        <v>80</v>
      </c>
      <c r="T24" s="84"/>
      <c r="U24" s="85">
        <f t="shared" si="4"/>
        <v>95</v>
      </c>
      <c r="V24" s="85">
        <f t="shared" si="5"/>
        <v>80</v>
      </c>
    </row>
    <row r="25" spans="1:22" ht="12.75" hidden="1">
      <c r="A25" s="41" t="s">
        <v>48</v>
      </c>
      <c r="B25" s="67">
        <f>Bilanz!$P$21</f>
        <v>25.895833333333332</v>
      </c>
      <c r="C25" s="67">
        <f>Bilanz!$C$58/60*Bilanz!$C$65*0.45</f>
        <v>33.75</v>
      </c>
      <c r="D25" s="67" t="e">
        <f>C25+#REF!-B25</f>
        <v>#REF!</v>
      </c>
      <c r="E25" s="69" t="e">
        <f>IF(E24+D25&gt;Bilanz!$C$68,Bilanz!$C$68,E24+D25)</f>
        <v>#REF!</v>
      </c>
      <c r="G25" s="45">
        <f>Bilanz!$P$52</f>
        <v>69.97916666666667</v>
      </c>
      <c r="H25" s="67">
        <f>Bilanz!$C$58/60*Bilanz!$C$65*0.55</f>
        <v>41.25</v>
      </c>
      <c r="I25" s="67" t="e">
        <f>H25+#REF!-G25</f>
        <v>#REF!</v>
      </c>
      <c r="J25" s="69" t="e">
        <f>IF(J24+I25&gt;$J$9,$J$9,J24+I25)</f>
        <v>#REF!</v>
      </c>
      <c r="K25" s="67"/>
      <c r="L25" s="84"/>
      <c r="M25" s="85">
        <f t="shared" si="0"/>
        <v>95</v>
      </c>
      <c r="N25" s="85">
        <f t="shared" si="1"/>
        <v>80</v>
      </c>
      <c r="P25" s="84"/>
      <c r="Q25" s="103">
        <f t="shared" si="2"/>
        <v>95</v>
      </c>
      <c r="R25" s="103">
        <f t="shared" si="3"/>
        <v>80</v>
      </c>
      <c r="T25" s="84"/>
      <c r="U25" s="85">
        <f t="shared" si="4"/>
        <v>95</v>
      </c>
      <c r="V25" s="85">
        <f t="shared" si="5"/>
        <v>80</v>
      </c>
    </row>
    <row r="26" spans="1:22" ht="12.75" hidden="1">
      <c r="A26" s="41" t="s">
        <v>49</v>
      </c>
      <c r="B26" s="67">
        <f>Bilanz!$Q$21</f>
        <v>0</v>
      </c>
      <c r="C26" s="67">
        <v>0</v>
      </c>
      <c r="D26" s="67" t="e">
        <f>C26+#REF!-B26</f>
        <v>#REF!</v>
      </c>
      <c r="E26" s="69" t="e">
        <f>IF(E25+D26&gt;Bilanz!$C$68,Bilanz!$C$68,E25+D26)</f>
        <v>#REF!</v>
      </c>
      <c r="G26" s="45">
        <f>Bilanz!$Q$52</f>
        <v>0</v>
      </c>
      <c r="H26" s="67">
        <v>0</v>
      </c>
      <c r="I26" s="67" t="e">
        <f>H26+#REF!-G26</f>
        <v>#REF!</v>
      </c>
      <c r="J26" s="69" t="e">
        <f>IF(J25+I26&gt;$J$9,$J$9,J25+I26)</f>
        <v>#REF!</v>
      </c>
      <c r="K26" s="67"/>
      <c r="L26" s="84"/>
      <c r="M26" s="85">
        <f t="shared" si="0"/>
        <v>95</v>
      </c>
      <c r="N26" s="85">
        <f t="shared" si="1"/>
        <v>80</v>
      </c>
      <c r="P26" s="84"/>
      <c r="Q26" s="103">
        <f t="shared" si="2"/>
        <v>95</v>
      </c>
      <c r="R26" s="103">
        <f t="shared" si="3"/>
        <v>80</v>
      </c>
      <c r="T26" s="84"/>
      <c r="U26" s="85">
        <f t="shared" si="4"/>
        <v>95</v>
      </c>
      <c r="V26" s="85">
        <f t="shared" si="5"/>
        <v>80</v>
      </c>
    </row>
    <row r="27" spans="1:22" ht="12.75" hidden="1">
      <c r="A27" s="43" t="s">
        <v>29</v>
      </c>
      <c r="B27" s="68">
        <f>Bilanz!$R$21</f>
        <v>0</v>
      </c>
      <c r="C27" s="68">
        <f>Bilanz!$C$59/60*Bilanz!$C$65*0.45</f>
        <v>0</v>
      </c>
      <c r="D27" s="68" t="e">
        <f>C27+#REF!-B27</f>
        <v>#REF!</v>
      </c>
      <c r="E27" s="70" t="e">
        <f>IF(E26+D27&gt;Bilanz!$C$68,Bilanz!$C$68,E26+D27)</f>
        <v>#REF!</v>
      </c>
      <c r="G27" s="46">
        <f>Bilanz!$R$52</f>
        <v>0</v>
      </c>
      <c r="H27" s="68">
        <f>Bilanz!$C$58/60*Bilanz!$C$65*0.55</f>
        <v>41.25</v>
      </c>
      <c r="I27" s="68" t="e">
        <f>H27+#REF!-G27</f>
        <v>#REF!</v>
      </c>
      <c r="J27" s="70" t="e">
        <f>IF(J26+I27&gt;$J$9,$J$9,J26+I27)</f>
        <v>#REF!</v>
      </c>
      <c r="K27" s="67"/>
      <c r="L27" s="84"/>
      <c r="M27" s="85">
        <f t="shared" si="0"/>
        <v>95</v>
      </c>
      <c r="N27" s="85">
        <f t="shared" si="1"/>
        <v>80</v>
      </c>
      <c r="P27" s="84"/>
      <c r="Q27" s="103">
        <f t="shared" si="2"/>
        <v>95</v>
      </c>
      <c r="R27" s="103">
        <f t="shared" si="3"/>
        <v>80</v>
      </c>
      <c r="T27" s="84"/>
      <c r="U27" s="85">
        <f t="shared" si="4"/>
        <v>95</v>
      </c>
      <c r="V27" s="85">
        <f t="shared" si="5"/>
        <v>80</v>
      </c>
    </row>
    <row r="28" spans="12:22" ht="12.75" hidden="1">
      <c r="L28" s="84"/>
      <c r="M28" s="85">
        <f t="shared" si="0"/>
        <v>95</v>
      </c>
      <c r="N28" s="85">
        <f t="shared" si="1"/>
        <v>80</v>
      </c>
      <c r="P28" s="84"/>
      <c r="Q28" s="103">
        <f t="shared" si="2"/>
        <v>95</v>
      </c>
      <c r="R28" s="103">
        <f t="shared" si="3"/>
        <v>80</v>
      </c>
      <c r="T28" s="84"/>
      <c r="U28" s="85">
        <f t="shared" si="4"/>
        <v>95</v>
      </c>
      <c r="V28" s="85">
        <f t="shared" si="5"/>
        <v>80</v>
      </c>
    </row>
    <row r="29" spans="1:22" ht="12.75" hidden="1">
      <c r="A29" s="40" t="s">
        <v>51</v>
      </c>
      <c r="B29" s="57" t="s">
        <v>40</v>
      </c>
      <c r="C29" s="73" t="s">
        <v>35</v>
      </c>
      <c r="D29" s="57" t="s">
        <v>43</v>
      </c>
      <c r="E29" s="59" t="s">
        <v>33</v>
      </c>
      <c r="G29" s="61" t="s">
        <v>46</v>
      </c>
      <c r="H29" s="62" t="s">
        <v>35</v>
      </c>
      <c r="I29" s="62" t="s">
        <v>43</v>
      </c>
      <c r="J29" s="64" t="s">
        <v>33</v>
      </c>
      <c r="K29" s="63"/>
      <c r="L29" s="84"/>
      <c r="M29" s="85">
        <f t="shared" si="0"/>
        <v>95</v>
      </c>
      <c r="N29" s="85">
        <f t="shared" si="1"/>
        <v>80</v>
      </c>
      <c r="P29" s="84"/>
      <c r="Q29" s="103">
        <f t="shared" si="2"/>
        <v>95</v>
      </c>
      <c r="R29" s="103">
        <f t="shared" si="3"/>
        <v>80</v>
      </c>
      <c r="T29" s="84"/>
      <c r="U29" s="85">
        <f t="shared" si="4"/>
        <v>95</v>
      </c>
      <c r="V29" s="85">
        <f t="shared" si="5"/>
        <v>80</v>
      </c>
    </row>
    <row r="30" spans="1:22" ht="12.75" hidden="1">
      <c r="A30" s="41"/>
      <c r="B30" s="58" t="s">
        <v>41</v>
      </c>
      <c r="C30" s="72" t="s">
        <v>42</v>
      </c>
      <c r="D30" s="58" t="s">
        <v>44</v>
      </c>
      <c r="E30" s="60" t="s">
        <v>36</v>
      </c>
      <c r="G30" s="65" t="s">
        <v>41</v>
      </c>
      <c r="H30" s="71" t="s">
        <v>42</v>
      </c>
      <c r="I30" s="63" t="s">
        <v>44</v>
      </c>
      <c r="J30" s="66" t="s">
        <v>36</v>
      </c>
      <c r="K30" s="63"/>
      <c r="L30" s="84"/>
      <c r="M30" s="85">
        <f t="shared" si="0"/>
        <v>95</v>
      </c>
      <c r="N30" s="85">
        <f t="shared" si="1"/>
        <v>80</v>
      </c>
      <c r="P30" s="84"/>
      <c r="Q30" s="103">
        <f t="shared" si="2"/>
        <v>95</v>
      </c>
      <c r="R30" s="103">
        <f t="shared" si="3"/>
        <v>80</v>
      </c>
      <c r="T30" s="84"/>
      <c r="U30" s="85">
        <f t="shared" si="4"/>
        <v>95</v>
      </c>
      <c r="V30" s="85">
        <f t="shared" si="5"/>
        <v>80</v>
      </c>
    </row>
    <row r="31" spans="1:22" ht="12.75" hidden="1">
      <c r="A31" s="41" t="s">
        <v>58</v>
      </c>
      <c r="B31" s="37"/>
      <c r="C31" s="37"/>
      <c r="D31" s="37"/>
      <c r="E31" s="69" t="e">
        <f>E27</f>
        <v>#REF!</v>
      </c>
      <c r="G31" s="44"/>
      <c r="H31" s="37"/>
      <c r="I31" s="37"/>
      <c r="J31" s="69" t="e">
        <f>J27</f>
        <v>#REF!</v>
      </c>
      <c r="K31" s="67"/>
      <c r="L31" s="84"/>
      <c r="M31" s="85">
        <f t="shared" si="0"/>
        <v>95</v>
      </c>
      <c r="N31" s="85">
        <f t="shared" si="1"/>
        <v>80</v>
      </c>
      <c r="P31" s="84"/>
      <c r="Q31" s="103">
        <f t="shared" si="2"/>
        <v>95</v>
      </c>
      <c r="R31" s="103">
        <f t="shared" si="3"/>
        <v>80</v>
      </c>
      <c r="T31" s="84"/>
      <c r="U31" s="85">
        <f t="shared" si="4"/>
        <v>95</v>
      </c>
      <c r="V31" s="85">
        <f t="shared" si="5"/>
        <v>80</v>
      </c>
    </row>
    <row r="32" spans="1:22" ht="12.75" hidden="1">
      <c r="A32" s="41" t="s">
        <v>28</v>
      </c>
      <c r="B32" s="67">
        <f>Bilanz!$N$21</f>
        <v>35.604166666666664</v>
      </c>
      <c r="C32" s="67">
        <f>Bilanz!$C$56/60*Bilanz!$C$65*0.45</f>
        <v>33.75</v>
      </c>
      <c r="D32" s="67" t="e">
        <f>C32+#REF!-B32</f>
        <v>#REF!</v>
      </c>
      <c r="E32" s="69" t="e">
        <f>IF(E31+D32&gt;Bilanz!$C$68,Bilanz!$C$68,E31+D32)</f>
        <v>#REF!</v>
      </c>
      <c r="G32" s="45">
        <f>Bilanz!$N$52</f>
        <v>59.333333333333336</v>
      </c>
      <c r="H32" s="67">
        <f>Bilanz!$C$56/60*Bilanz!$C$65*0.55</f>
        <v>41.25</v>
      </c>
      <c r="I32" s="67" t="e">
        <f>H32+#REF!-G32</f>
        <v>#REF!</v>
      </c>
      <c r="J32" s="69" t="e">
        <f>IF(J31+I32&gt;$J$9,$J$9,J31+I32)</f>
        <v>#REF!</v>
      </c>
      <c r="K32" s="67"/>
      <c r="L32" s="84"/>
      <c r="M32" s="85">
        <f t="shared" si="0"/>
        <v>95</v>
      </c>
      <c r="N32" s="85">
        <f t="shared" si="1"/>
        <v>80</v>
      </c>
      <c r="P32" s="84"/>
      <c r="Q32" s="103">
        <f t="shared" si="2"/>
        <v>95</v>
      </c>
      <c r="R32" s="103">
        <f t="shared" si="3"/>
        <v>80</v>
      </c>
      <c r="T32" s="84"/>
      <c r="U32" s="85">
        <f t="shared" si="4"/>
        <v>95</v>
      </c>
      <c r="V32" s="85">
        <f t="shared" si="5"/>
        <v>80</v>
      </c>
    </row>
    <row r="33" spans="1:22" ht="12.75" hidden="1">
      <c r="A33" s="41" t="s">
        <v>7</v>
      </c>
      <c r="B33" s="67">
        <f>Bilanz!$O$21</f>
        <v>25.895833333333332</v>
      </c>
      <c r="C33" s="67">
        <v>0</v>
      </c>
      <c r="D33" s="67" t="e">
        <f>C33+#REF!-B33</f>
        <v>#REF!</v>
      </c>
      <c r="E33" s="69" t="e">
        <f>IF(E32+D33&gt;Bilanz!$C$68,Bilanz!$C$68,E32+D33)</f>
        <v>#REF!</v>
      </c>
      <c r="G33" s="45">
        <f>Bilanz!$O$52</f>
        <v>72.89583333333334</v>
      </c>
      <c r="H33" s="67">
        <v>0</v>
      </c>
      <c r="I33" s="67" t="e">
        <f>H33+#REF!-G33</f>
        <v>#REF!</v>
      </c>
      <c r="J33" s="69" t="e">
        <f>IF(J32+I33&gt;$J$9,$J$9,J32+I33)</f>
        <v>#REF!</v>
      </c>
      <c r="K33" s="67"/>
      <c r="L33" s="84"/>
      <c r="M33" s="85">
        <f t="shared" si="0"/>
        <v>95</v>
      </c>
      <c r="N33" s="85">
        <f t="shared" si="1"/>
        <v>80</v>
      </c>
      <c r="P33" s="84"/>
      <c r="Q33" s="103">
        <f t="shared" si="2"/>
        <v>95</v>
      </c>
      <c r="R33" s="103">
        <f t="shared" si="3"/>
        <v>80</v>
      </c>
      <c r="T33" s="84"/>
      <c r="U33" s="85">
        <f t="shared" si="4"/>
        <v>95</v>
      </c>
      <c r="V33" s="85">
        <f t="shared" si="5"/>
        <v>80</v>
      </c>
    </row>
    <row r="34" spans="1:22" ht="12.75" hidden="1">
      <c r="A34" s="41" t="s">
        <v>48</v>
      </c>
      <c r="B34" s="67">
        <f>Bilanz!$P$21</f>
        <v>25.895833333333332</v>
      </c>
      <c r="C34" s="67">
        <f>Bilanz!$C$58/60*Bilanz!$C$65*0.45</f>
        <v>33.75</v>
      </c>
      <c r="D34" s="67" t="e">
        <f>C34+#REF!-B34</f>
        <v>#REF!</v>
      </c>
      <c r="E34" s="69" t="e">
        <f>IF(E33+D34&gt;Bilanz!$C$68,Bilanz!$C$68,E33+D34)</f>
        <v>#REF!</v>
      </c>
      <c r="G34" s="45">
        <f>Bilanz!$P$52</f>
        <v>69.97916666666667</v>
      </c>
      <c r="H34" s="67">
        <f>Bilanz!$C$58/60*Bilanz!$C$65*0.55</f>
        <v>41.25</v>
      </c>
      <c r="I34" s="67" t="e">
        <f>H34+#REF!-G34</f>
        <v>#REF!</v>
      </c>
      <c r="J34" s="69" t="e">
        <f>IF(J33+I34&gt;$J$9,$J$9,J33+I34)</f>
        <v>#REF!</v>
      </c>
      <c r="K34" s="67"/>
      <c r="L34" s="84"/>
      <c r="M34" s="85">
        <f t="shared" si="0"/>
        <v>95</v>
      </c>
      <c r="N34" s="85">
        <f t="shared" si="1"/>
        <v>80</v>
      </c>
      <c r="P34" s="84"/>
      <c r="Q34" s="103">
        <f t="shared" si="2"/>
        <v>95</v>
      </c>
      <c r="R34" s="103">
        <f t="shared" si="3"/>
        <v>80</v>
      </c>
      <c r="T34" s="84"/>
      <c r="U34" s="85">
        <f t="shared" si="4"/>
        <v>95</v>
      </c>
      <c r="V34" s="85">
        <f t="shared" si="5"/>
        <v>80</v>
      </c>
    </row>
    <row r="35" spans="1:22" ht="12.75" hidden="1">
      <c r="A35" s="41" t="s">
        <v>49</v>
      </c>
      <c r="B35" s="67">
        <f>Bilanz!$Q$21</f>
        <v>0</v>
      </c>
      <c r="C35" s="67">
        <v>0</v>
      </c>
      <c r="D35" s="67" t="e">
        <f>C35+#REF!-B35</f>
        <v>#REF!</v>
      </c>
      <c r="E35" s="69" t="e">
        <f>IF(E34+D35&gt;Bilanz!$C$68,Bilanz!$C$68,E34+D35)</f>
        <v>#REF!</v>
      </c>
      <c r="G35" s="45">
        <f>Bilanz!$Q$52</f>
        <v>0</v>
      </c>
      <c r="H35" s="67">
        <v>0</v>
      </c>
      <c r="I35" s="67" t="e">
        <f>H35+#REF!-G35</f>
        <v>#REF!</v>
      </c>
      <c r="J35" s="69" t="e">
        <f>IF(J34+I35&gt;$J$9,$J$9,J34+I35)</f>
        <v>#REF!</v>
      </c>
      <c r="K35" s="67"/>
      <c r="L35" s="84"/>
      <c r="M35" s="85">
        <f t="shared" si="0"/>
        <v>95</v>
      </c>
      <c r="N35" s="85">
        <f t="shared" si="1"/>
        <v>80</v>
      </c>
      <c r="P35" s="84"/>
      <c r="Q35" s="103">
        <f t="shared" si="2"/>
        <v>95</v>
      </c>
      <c r="R35" s="103">
        <f t="shared" si="3"/>
        <v>80</v>
      </c>
      <c r="T35" s="84"/>
      <c r="U35" s="85">
        <f t="shared" si="4"/>
        <v>95</v>
      </c>
      <c r="V35" s="85">
        <f t="shared" si="5"/>
        <v>80</v>
      </c>
    </row>
    <row r="36" spans="1:22" ht="12.75" hidden="1">
      <c r="A36" s="43" t="s">
        <v>29</v>
      </c>
      <c r="B36" s="68">
        <f>Bilanz!$R$21</f>
        <v>0</v>
      </c>
      <c r="C36" s="68">
        <f>Bilanz!$C$59/60*Bilanz!$C$65*0.45</f>
        <v>0</v>
      </c>
      <c r="D36" s="68" t="e">
        <f>C36+#REF!-B36</f>
        <v>#REF!</v>
      </c>
      <c r="E36" s="70" t="e">
        <f>IF(E35+D36&gt;Bilanz!$C$68,Bilanz!$C$68,E35+D36)</f>
        <v>#REF!</v>
      </c>
      <c r="G36" s="46">
        <f>Bilanz!$R$52</f>
        <v>0</v>
      </c>
      <c r="H36" s="68">
        <f>Bilanz!$C$58/60*Bilanz!$C$65*0.55</f>
        <v>41.25</v>
      </c>
      <c r="I36" s="68" t="e">
        <f>H36+#REF!-G36</f>
        <v>#REF!</v>
      </c>
      <c r="J36" s="70" t="e">
        <f>IF(J35+I36&gt;$J$9,$J$9,J35+I36)</f>
        <v>#REF!</v>
      </c>
      <c r="K36" s="67"/>
      <c r="L36" s="84"/>
      <c r="M36" s="85">
        <f t="shared" si="0"/>
        <v>95</v>
      </c>
      <c r="N36" s="85">
        <f t="shared" si="1"/>
        <v>80</v>
      </c>
      <c r="P36" s="84"/>
      <c r="Q36" s="103">
        <f t="shared" si="2"/>
        <v>95</v>
      </c>
      <c r="R36" s="103">
        <f t="shared" si="3"/>
        <v>80</v>
      </c>
      <c r="T36" s="84"/>
      <c r="U36" s="85">
        <f t="shared" si="4"/>
        <v>95</v>
      </c>
      <c r="V36" s="85">
        <f t="shared" si="5"/>
        <v>80</v>
      </c>
    </row>
    <row r="37" spans="12:22" ht="12.75" hidden="1">
      <c r="L37" s="84"/>
      <c r="M37" s="85">
        <f t="shared" si="0"/>
        <v>95</v>
      </c>
      <c r="N37" s="85">
        <f t="shared" si="1"/>
        <v>80</v>
      </c>
      <c r="P37" s="84"/>
      <c r="Q37" s="103">
        <f t="shared" si="2"/>
        <v>95</v>
      </c>
      <c r="R37" s="103">
        <f t="shared" si="3"/>
        <v>80</v>
      </c>
      <c r="T37" s="84"/>
      <c r="U37" s="85">
        <f t="shared" si="4"/>
        <v>95</v>
      </c>
      <c r="V37" s="85">
        <f t="shared" si="5"/>
        <v>80</v>
      </c>
    </row>
    <row r="38" spans="1:22" ht="12.75" hidden="1">
      <c r="A38" s="40" t="s">
        <v>52</v>
      </c>
      <c r="B38" s="57" t="s">
        <v>40</v>
      </c>
      <c r="C38" s="73" t="s">
        <v>35</v>
      </c>
      <c r="D38" s="57" t="s">
        <v>43</v>
      </c>
      <c r="E38" s="59" t="s">
        <v>33</v>
      </c>
      <c r="G38" s="61" t="s">
        <v>46</v>
      </c>
      <c r="H38" s="62" t="s">
        <v>35</v>
      </c>
      <c r="I38" s="62" t="s">
        <v>43</v>
      </c>
      <c r="J38" s="64" t="s">
        <v>33</v>
      </c>
      <c r="K38" s="63"/>
      <c r="L38" s="84"/>
      <c r="M38" s="85">
        <f t="shared" si="0"/>
        <v>95</v>
      </c>
      <c r="N38" s="85">
        <f t="shared" si="1"/>
        <v>80</v>
      </c>
      <c r="P38" s="84"/>
      <c r="Q38" s="103">
        <f t="shared" si="2"/>
        <v>95</v>
      </c>
      <c r="R38" s="103">
        <f t="shared" si="3"/>
        <v>80</v>
      </c>
      <c r="T38" s="84"/>
      <c r="U38" s="85">
        <f t="shared" si="4"/>
        <v>95</v>
      </c>
      <c r="V38" s="85">
        <f t="shared" si="5"/>
        <v>80</v>
      </c>
    </row>
    <row r="39" spans="1:22" ht="12.75" hidden="1">
      <c r="A39" s="41"/>
      <c r="B39" s="58" t="s">
        <v>41</v>
      </c>
      <c r="C39" s="72" t="s">
        <v>42</v>
      </c>
      <c r="D39" s="58" t="s">
        <v>44</v>
      </c>
      <c r="E39" s="60" t="s">
        <v>36</v>
      </c>
      <c r="G39" s="65" t="s">
        <v>41</v>
      </c>
      <c r="H39" s="71" t="s">
        <v>42</v>
      </c>
      <c r="I39" s="63" t="s">
        <v>44</v>
      </c>
      <c r="J39" s="66" t="s">
        <v>36</v>
      </c>
      <c r="K39" s="63"/>
      <c r="L39" s="84"/>
      <c r="M39" s="85">
        <f t="shared" si="0"/>
        <v>95</v>
      </c>
      <c r="N39" s="85">
        <f t="shared" si="1"/>
        <v>80</v>
      </c>
      <c r="P39" s="84"/>
      <c r="Q39" s="103">
        <f t="shared" si="2"/>
        <v>95</v>
      </c>
      <c r="R39" s="103">
        <f t="shared" si="3"/>
        <v>80</v>
      </c>
      <c r="T39" s="84"/>
      <c r="U39" s="85">
        <f t="shared" si="4"/>
        <v>95</v>
      </c>
      <c r="V39" s="85">
        <f t="shared" si="5"/>
        <v>80</v>
      </c>
    </row>
    <row r="40" spans="1:22" ht="12.75" hidden="1">
      <c r="A40" s="41" t="s">
        <v>58</v>
      </c>
      <c r="B40" s="37"/>
      <c r="C40" s="37"/>
      <c r="D40" s="37"/>
      <c r="E40" s="69" t="e">
        <f>E36</f>
        <v>#REF!</v>
      </c>
      <c r="G40" s="44"/>
      <c r="H40" s="37"/>
      <c r="I40" s="37"/>
      <c r="J40" s="69" t="e">
        <f>J36</f>
        <v>#REF!</v>
      </c>
      <c r="K40" s="67"/>
      <c r="L40" s="84"/>
      <c r="M40" s="85">
        <f t="shared" si="0"/>
        <v>95</v>
      </c>
      <c r="N40" s="85">
        <f t="shared" si="1"/>
        <v>80</v>
      </c>
      <c r="P40" s="84"/>
      <c r="Q40" s="103">
        <f t="shared" si="2"/>
        <v>95</v>
      </c>
      <c r="R40" s="103">
        <f t="shared" si="3"/>
        <v>80</v>
      </c>
      <c r="T40" s="84"/>
      <c r="U40" s="85">
        <f t="shared" si="4"/>
        <v>95</v>
      </c>
      <c r="V40" s="85">
        <f t="shared" si="5"/>
        <v>80</v>
      </c>
    </row>
    <row r="41" spans="1:22" ht="12.75" hidden="1">
      <c r="A41" s="41" t="s">
        <v>28</v>
      </c>
      <c r="B41" s="67">
        <f>Bilanz!$N$21</f>
        <v>35.604166666666664</v>
      </c>
      <c r="C41" s="67">
        <f>Bilanz!$C$56/60*Bilanz!$C$65*0.45</f>
        <v>33.75</v>
      </c>
      <c r="D41" s="67" t="e">
        <f>C41+#REF!-B41</f>
        <v>#REF!</v>
      </c>
      <c r="E41" s="69" t="e">
        <f>IF(E40+D41&gt;Bilanz!$C$68,Bilanz!$C$68,E40+D41)</f>
        <v>#REF!</v>
      </c>
      <c r="G41" s="45">
        <f>Bilanz!$N$52</f>
        <v>59.333333333333336</v>
      </c>
      <c r="H41" s="67">
        <f>Bilanz!$C$56/60*Bilanz!$C$65*0.55</f>
        <v>41.25</v>
      </c>
      <c r="I41" s="67" t="e">
        <f>H41+#REF!-G41</f>
        <v>#REF!</v>
      </c>
      <c r="J41" s="69" t="e">
        <f>IF(J40+I41&gt;$J$9,$J$9,J40+I41)</f>
        <v>#REF!</v>
      </c>
      <c r="K41" s="67"/>
      <c r="L41" s="84"/>
      <c r="M41" s="85">
        <f t="shared" si="0"/>
        <v>95</v>
      </c>
      <c r="N41" s="85">
        <f t="shared" si="1"/>
        <v>80</v>
      </c>
      <c r="P41" s="84"/>
      <c r="Q41" s="103">
        <f t="shared" si="2"/>
        <v>95</v>
      </c>
      <c r="R41" s="103">
        <f t="shared" si="3"/>
        <v>80</v>
      </c>
      <c r="T41" s="84"/>
      <c r="U41" s="85">
        <f t="shared" si="4"/>
        <v>95</v>
      </c>
      <c r="V41" s="85">
        <f t="shared" si="5"/>
        <v>80</v>
      </c>
    </row>
    <row r="42" spans="1:22" ht="12.75" hidden="1">
      <c r="A42" s="41" t="s">
        <v>7</v>
      </c>
      <c r="B42" s="67">
        <f>Bilanz!$O$21</f>
        <v>25.895833333333332</v>
      </c>
      <c r="C42" s="67">
        <v>0</v>
      </c>
      <c r="D42" s="67" t="e">
        <f>C42+#REF!-B42</f>
        <v>#REF!</v>
      </c>
      <c r="E42" s="69" t="e">
        <f>IF(E41+D42&gt;Bilanz!$C$68,Bilanz!$C$68,E41+D42)</f>
        <v>#REF!</v>
      </c>
      <c r="G42" s="45">
        <f>Bilanz!$O$52</f>
        <v>72.89583333333334</v>
      </c>
      <c r="H42" s="67">
        <v>0</v>
      </c>
      <c r="I42" s="67" t="e">
        <f>H42+#REF!-G42</f>
        <v>#REF!</v>
      </c>
      <c r="J42" s="69" t="e">
        <f>IF(J41+I42&gt;$J$9,$J$9,J41+I42)</f>
        <v>#REF!</v>
      </c>
      <c r="K42" s="67"/>
      <c r="L42" s="84"/>
      <c r="M42" s="85">
        <f t="shared" si="0"/>
        <v>95</v>
      </c>
      <c r="N42" s="85">
        <f t="shared" si="1"/>
        <v>80</v>
      </c>
      <c r="P42" s="84"/>
      <c r="Q42" s="103">
        <f t="shared" si="2"/>
        <v>95</v>
      </c>
      <c r="R42" s="103">
        <f t="shared" si="3"/>
        <v>80</v>
      </c>
      <c r="T42" s="84"/>
      <c r="U42" s="85">
        <f t="shared" si="4"/>
        <v>95</v>
      </c>
      <c r="V42" s="85">
        <f t="shared" si="5"/>
        <v>80</v>
      </c>
    </row>
    <row r="43" spans="1:22" ht="12.75" hidden="1">
      <c r="A43" s="41" t="s">
        <v>48</v>
      </c>
      <c r="B43" s="67">
        <f>Bilanz!$P$21</f>
        <v>25.895833333333332</v>
      </c>
      <c r="C43" s="67">
        <f>Bilanz!$C$58/60*Bilanz!$C$65*0.45</f>
        <v>33.75</v>
      </c>
      <c r="D43" s="67" t="e">
        <f>C43+#REF!-B43</f>
        <v>#REF!</v>
      </c>
      <c r="E43" s="69" t="e">
        <f>IF(E42+D43&gt;Bilanz!$C$68,Bilanz!$C$68,E42+D43)</f>
        <v>#REF!</v>
      </c>
      <c r="G43" s="45">
        <f>Bilanz!$P$52</f>
        <v>69.97916666666667</v>
      </c>
      <c r="H43" s="67">
        <f>Bilanz!$C$58/60*Bilanz!$C$65*0.55</f>
        <v>41.25</v>
      </c>
      <c r="I43" s="67" t="e">
        <f>H43+#REF!-G43</f>
        <v>#REF!</v>
      </c>
      <c r="J43" s="69" t="e">
        <f>IF(J42+I43&gt;$J$9,$J$9,J42+I43)</f>
        <v>#REF!</v>
      </c>
      <c r="K43" s="67"/>
      <c r="L43" s="84"/>
      <c r="M43" s="85">
        <f t="shared" si="0"/>
        <v>95</v>
      </c>
      <c r="N43" s="85">
        <f t="shared" si="1"/>
        <v>80</v>
      </c>
      <c r="P43" s="84"/>
      <c r="Q43" s="103">
        <f t="shared" si="2"/>
        <v>95</v>
      </c>
      <c r="R43" s="103">
        <f t="shared" si="3"/>
        <v>80</v>
      </c>
      <c r="T43" s="84"/>
      <c r="U43" s="85">
        <f t="shared" si="4"/>
        <v>95</v>
      </c>
      <c r="V43" s="85">
        <f t="shared" si="5"/>
        <v>80</v>
      </c>
    </row>
    <row r="44" spans="1:22" ht="12.75" hidden="1">
      <c r="A44" s="41" t="s">
        <v>49</v>
      </c>
      <c r="B44" s="67">
        <f>Bilanz!$Q$21</f>
        <v>0</v>
      </c>
      <c r="C44" s="67">
        <v>0</v>
      </c>
      <c r="D44" s="67" t="e">
        <f>C44+#REF!-B44</f>
        <v>#REF!</v>
      </c>
      <c r="E44" s="69" t="e">
        <f>IF(E43+D44&gt;Bilanz!$C$68,Bilanz!$C$68,E43+D44)</f>
        <v>#REF!</v>
      </c>
      <c r="G44" s="45">
        <f>Bilanz!$Q$52</f>
        <v>0</v>
      </c>
      <c r="H44" s="67">
        <v>0</v>
      </c>
      <c r="I44" s="67" t="e">
        <f>H44+#REF!-G44</f>
        <v>#REF!</v>
      </c>
      <c r="J44" s="69" t="e">
        <f>IF(J43+I44&gt;$J$9,$J$9,J43+I44)</f>
        <v>#REF!</v>
      </c>
      <c r="K44" s="67"/>
      <c r="L44" s="84"/>
      <c r="M44" s="85">
        <f t="shared" si="0"/>
        <v>95</v>
      </c>
      <c r="N44" s="85">
        <f t="shared" si="1"/>
        <v>80</v>
      </c>
      <c r="P44" s="84"/>
      <c r="Q44" s="103">
        <f t="shared" si="2"/>
        <v>95</v>
      </c>
      <c r="R44" s="103">
        <f t="shared" si="3"/>
        <v>80</v>
      </c>
      <c r="T44" s="84"/>
      <c r="U44" s="85">
        <f t="shared" si="4"/>
        <v>95</v>
      </c>
      <c r="V44" s="85">
        <f t="shared" si="5"/>
        <v>80</v>
      </c>
    </row>
    <row r="45" spans="1:22" ht="12.75" hidden="1">
      <c r="A45" s="43" t="s">
        <v>29</v>
      </c>
      <c r="B45" s="68">
        <f>Bilanz!$R$21</f>
        <v>0</v>
      </c>
      <c r="C45" s="68">
        <f>Bilanz!$C$59/60*Bilanz!$C$65*0.45</f>
        <v>0</v>
      </c>
      <c r="D45" s="68" t="e">
        <f>C45+#REF!-B45</f>
        <v>#REF!</v>
      </c>
      <c r="E45" s="70" t="e">
        <f>IF(E44+D45&gt;Bilanz!$C$68,Bilanz!$C$68,E44+D45)</f>
        <v>#REF!</v>
      </c>
      <c r="G45" s="46">
        <f>Bilanz!$R$52</f>
        <v>0</v>
      </c>
      <c r="H45" s="68">
        <f>Bilanz!$C$58/60*Bilanz!$C$65*0.55</f>
        <v>41.25</v>
      </c>
      <c r="I45" s="68" t="e">
        <f>H45+#REF!-G45</f>
        <v>#REF!</v>
      </c>
      <c r="J45" s="70" t="e">
        <f>IF(J44+I45&gt;$J$9,$J$9,J44+I45)</f>
        <v>#REF!</v>
      </c>
      <c r="K45" s="67"/>
      <c r="L45" s="84"/>
      <c r="M45" s="85">
        <f t="shared" si="0"/>
        <v>95</v>
      </c>
      <c r="N45" s="85">
        <f t="shared" si="1"/>
        <v>80</v>
      </c>
      <c r="P45" s="84"/>
      <c r="Q45" s="103">
        <f t="shared" si="2"/>
        <v>95</v>
      </c>
      <c r="R45" s="103">
        <f t="shared" si="3"/>
        <v>80</v>
      </c>
      <c r="T45" s="84"/>
      <c r="U45" s="85">
        <f t="shared" si="4"/>
        <v>95</v>
      </c>
      <c r="V45" s="85">
        <f t="shared" si="5"/>
        <v>80</v>
      </c>
    </row>
    <row r="46" spans="12:22" ht="12.75" hidden="1">
      <c r="L46" s="84"/>
      <c r="M46" s="85">
        <f t="shared" si="0"/>
        <v>95</v>
      </c>
      <c r="N46" s="85">
        <f t="shared" si="1"/>
        <v>80</v>
      </c>
      <c r="P46" s="84"/>
      <c r="Q46" s="103">
        <f t="shared" si="2"/>
        <v>95</v>
      </c>
      <c r="R46" s="103">
        <f t="shared" si="3"/>
        <v>80</v>
      </c>
      <c r="T46" s="84"/>
      <c r="U46" s="85">
        <f t="shared" si="4"/>
        <v>95</v>
      </c>
      <c r="V46" s="85">
        <f t="shared" si="5"/>
        <v>80</v>
      </c>
    </row>
    <row r="47" spans="1:22" ht="12.75" hidden="1">
      <c r="A47" s="40" t="s">
        <v>53</v>
      </c>
      <c r="B47" s="57" t="s">
        <v>40</v>
      </c>
      <c r="C47" s="73" t="s">
        <v>35</v>
      </c>
      <c r="D47" s="57" t="s">
        <v>43</v>
      </c>
      <c r="E47" s="59" t="s">
        <v>33</v>
      </c>
      <c r="G47" s="61" t="s">
        <v>46</v>
      </c>
      <c r="H47" s="62" t="s">
        <v>35</v>
      </c>
      <c r="I47" s="62" t="s">
        <v>43</v>
      </c>
      <c r="J47" s="64" t="s">
        <v>33</v>
      </c>
      <c r="K47" s="63"/>
      <c r="L47" s="84"/>
      <c r="M47" s="85">
        <f t="shared" si="0"/>
        <v>95</v>
      </c>
      <c r="N47" s="85">
        <f t="shared" si="1"/>
        <v>80</v>
      </c>
      <c r="P47" s="84"/>
      <c r="Q47" s="103">
        <f t="shared" si="2"/>
        <v>95</v>
      </c>
      <c r="R47" s="103">
        <f t="shared" si="3"/>
        <v>80</v>
      </c>
      <c r="T47" s="84"/>
      <c r="U47" s="85">
        <f t="shared" si="4"/>
        <v>95</v>
      </c>
      <c r="V47" s="85">
        <f t="shared" si="5"/>
        <v>80</v>
      </c>
    </row>
    <row r="48" spans="1:22" ht="12.75" hidden="1">
      <c r="A48" s="41"/>
      <c r="B48" s="58" t="s">
        <v>41</v>
      </c>
      <c r="C48" s="72" t="s">
        <v>42</v>
      </c>
      <c r="D48" s="58" t="s">
        <v>44</v>
      </c>
      <c r="E48" s="60" t="s">
        <v>36</v>
      </c>
      <c r="G48" s="65" t="s">
        <v>41</v>
      </c>
      <c r="H48" s="71" t="s">
        <v>42</v>
      </c>
      <c r="I48" s="63" t="s">
        <v>44</v>
      </c>
      <c r="J48" s="66" t="s">
        <v>36</v>
      </c>
      <c r="K48" s="63"/>
      <c r="L48" s="84"/>
      <c r="M48" s="85">
        <f t="shared" si="0"/>
        <v>95</v>
      </c>
      <c r="N48" s="85">
        <f t="shared" si="1"/>
        <v>80</v>
      </c>
      <c r="P48" s="84"/>
      <c r="Q48" s="103">
        <f t="shared" si="2"/>
        <v>95</v>
      </c>
      <c r="R48" s="103">
        <f t="shared" si="3"/>
        <v>80</v>
      </c>
      <c r="T48" s="84"/>
      <c r="U48" s="85">
        <f t="shared" si="4"/>
        <v>95</v>
      </c>
      <c r="V48" s="85">
        <f t="shared" si="5"/>
        <v>80</v>
      </c>
    </row>
    <row r="49" spans="1:22" ht="12.75" hidden="1">
      <c r="A49" s="41" t="s">
        <v>58</v>
      </c>
      <c r="B49" s="37"/>
      <c r="C49" s="37"/>
      <c r="D49" s="37"/>
      <c r="E49" s="69" t="e">
        <f>E45</f>
        <v>#REF!</v>
      </c>
      <c r="G49" s="44"/>
      <c r="H49" s="37"/>
      <c r="I49" s="37"/>
      <c r="J49" s="69" t="e">
        <f>J45</f>
        <v>#REF!</v>
      </c>
      <c r="K49" s="67"/>
      <c r="L49" s="84"/>
      <c r="M49" s="85">
        <f t="shared" si="0"/>
        <v>95</v>
      </c>
      <c r="N49" s="85">
        <f t="shared" si="1"/>
        <v>80</v>
      </c>
      <c r="P49" s="84"/>
      <c r="Q49" s="103">
        <f t="shared" si="2"/>
        <v>95</v>
      </c>
      <c r="R49" s="103">
        <f t="shared" si="3"/>
        <v>80</v>
      </c>
      <c r="T49" s="84"/>
      <c r="U49" s="85">
        <f t="shared" si="4"/>
        <v>95</v>
      </c>
      <c r="V49" s="85">
        <f t="shared" si="5"/>
        <v>80</v>
      </c>
    </row>
    <row r="50" spans="1:22" ht="12.75" hidden="1">
      <c r="A50" s="41" t="s">
        <v>28</v>
      </c>
      <c r="B50" s="67">
        <f>Bilanz!$N$21</f>
        <v>35.604166666666664</v>
      </c>
      <c r="C50" s="67">
        <f>Bilanz!$C$56/60*Bilanz!$C$65*0.45</f>
        <v>33.75</v>
      </c>
      <c r="D50" s="67" t="e">
        <f>C50+#REF!-B50</f>
        <v>#REF!</v>
      </c>
      <c r="E50" s="69" t="e">
        <f>IF(E49+D50&gt;Bilanz!$C$68,Bilanz!$C$68,E49+D50)</f>
        <v>#REF!</v>
      </c>
      <c r="G50" s="45">
        <f>Bilanz!$N$52</f>
        <v>59.333333333333336</v>
      </c>
      <c r="H50" s="67">
        <f>Bilanz!$C$56/60*Bilanz!$C$65*0.55</f>
        <v>41.25</v>
      </c>
      <c r="I50" s="67" t="e">
        <f>H50+#REF!-G50</f>
        <v>#REF!</v>
      </c>
      <c r="J50" s="69" t="e">
        <f>IF(J49+I50&gt;$J$9,$J$9,J49+I50)</f>
        <v>#REF!</v>
      </c>
      <c r="K50" s="67"/>
      <c r="L50" s="84"/>
      <c r="M50" s="85">
        <f t="shared" si="0"/>
        <v>95</v>
      </c>
      <c r="N50" s="85">
        <f t="shared" si="1"/>
        <v>80</v>
      </c>
      <c r="P50" s="84"/>
      <c r="Q50" s="103">
        <f t="shared" si="2"/>
        <v>95</v>
      </c>
      <c r="R50" s="103">
        <f t="shared" si="3"/>
        <v>80</v>
      </c>
      <c r="T50" s="84"/>
      <c r="U50" s="85">
        <f t="shared" si="4"/>
        <v>95</v>
      </c>
      <c r="V50" s="85">
        <f t="shared" si="5"/>
        <v>80</v>
      </c>
    </row>
    <row r="51" spans="1:22" ht="12.75" hidden="1">
      <c r="A51" s="41" t="s">
        <v>7</v>
      </c>
      <c r="B51" s="67">
        <f>Bilanz!$O$21</f>
        <v>25.895833333333332</v>
      </c>
      <c r="C51" s="67">
        <v>0</v>
      </c>
      <c r="D51" s="67" t="e">
        <f>C51+#REF!-B51</f>
        <v>#REF!</v>
      </c>
      <c r="E51" s="69" t="e">
        <f>IF(E50+D51&gt;Bilanz!$C$68,Bilanz!$C$68,E50+D51)</f>
        <v>#REF!</v>
      </c>
      <c r="G51" s="45">
        <f>Bilanz!$O$52</f>
        <v>72.89583333333334</v>
      </c>
      <c r="H51" s="67">
        <v>0</v>
      </c>
      <c r="I51" s="67" t="e">
        <f>H51+#REF!-G51</f>
        <v>#REF!</v>
      </c>
      <c r="J51" s="69" t="e">
        <f>IF(J50+I51&gt;$J$9,$J$9,J50+I51)</f>
        <v>#REF!</v>
      </c>
      <c r="K51" s="67"/>
      <c r="L51" s="84"/>
      <c r="M51" s="85">
        <f t="shared" si="0"/>
        <v>95</v>
      </c>
      <c r="N51" s="85">
        <f t="shared" si="1"/>
        <v>80</v>
      </c>
      <c r="P51" s="84"/>
      <c r="Q51" s="103">
        <f t="shared" si="2"/>
        <v>95</v>
      </c>
      <c r="R51" s="103">
        <f t="shared" si="3"/>
        <v>80</v>
      </c>
      <c r="T51" s="84"/>
      <c r="U51" s="85">
        <f t="shared" si="4"/>
        <v>95</v>
      </c>
      <c r="V51" s="85">
        <f t="shared" si="5"/>
        <v>80</v>
      </c>
    </row>
    <row r="52" spans="1:22" ht="12.75" hidden="1">
      <c r="A52" s="41" t="s">
        <v>48</v>
      </c>
      <c r="B52" s="67">
        <f>Bilanz!$P$21</f>
        <v>25.895833333333332</v>
      </c>
      <c r="C52" s="67">
        <f>Bilanz!$C$58/60*Bilanz!$C$65*0.45</f>
        <v>33.75</v>
      </c>
      <c r="D52" s="67" t="e">
        <f>C52+#REF!-B52</f>
        <v>#REF!</v>
      </c>
      <c r="E52" s="69" t="e">
        <f>IF(E51+D52&gt;Bilanz!$C$68,Bilanz!$C$68,E51+D52)</f>
        <v>#REF!</v>
      </c>
      <c r="G52" s="45">
        <f>Bilanz!$P$52</f>
        <v>69.97916666666667</v>
      </c>
      <c r="H52" s="67">
        <f>Bilanz!$C$58/60*Bilanz!$C$65*0.55</f>
        <v>41.25</v>
      </c>
      <c r="I52" s="67" t="e">
        <f>H52+#REF!-G52</f>
        <v>#REF!</v>
      </c>
      <c r="J52" s="69" t="e">
        <f>IF(J51+I52&gt;$J$9,$J$9,J51+I52)</f>
        <v>#REF!</v>
      </c>
      <c r="K52" s="67"/>
      <c r="L52" s="84"/>
      <c r="M52" s="85">
        <f t="shared" si="0"/>
        <v>95</v>
      </c>
      <c r="N52" s="85">
        <f t="shared" si="1"/>
        <v>80</v>
      </c>
      <c r="P52" s="84"/>
      <c r="Q52" s="103">
        <f t="shared" si="2"/>
        <v>95</v>
      </c>
      <c r="R52" s="103">
        <f t="shared" si="3"/>
        <v>80</v>
      </c>
      <c r="T52" s="84"/>
      <c r="U52" s="85">
        <f t="shared" si="4"/>
        <v>95</v>
      </c>
      <c r="V52" s="85">
        <f t="shared" si="5"/>
        <v>80</v>
      </c>
    </row>
    <row r="53" spans="1:22" ht="12.75" hidden="1">
      <c r="A53" s="41" t="s">
        <v>49</v>
      </c>
      <c r="B53" s="67">
        <f>Bilanz!$Q$21</f>
        <v>0</v>
      </c>
      <c r="C53" s="67">
        <v>0</v>
      </c>
      <c r="D53" s="67" t="e">
        <f>C53+#REF!-B53</f>
        <v>#REF!</v>
      </c>
      <c r="E53" s="69" t="e">
        <f>IF(E52+D53&gt;Bilanz!$C$68,Bilanz!$C$68,E52+D53)</f>
        <v>#REF!</v>
      </c>
      <c r="G53" s="45">
        <f>Bilanz!$Q$52</f>
        <v>0</v>
      </c>
      <c r="H53" s="67">
        <v>0</v>
      </c>
      <c r="I53" s="67" t="e">
        <f>H53+#REF!-G53</f>
        <v>#REF!</v>
      </c>
      <c r="J53" s="69" t="e">
        <f>IF(J52+I53&gt;$J$9,$J$9,J52+I53)</f>
        <v>#REF!</v>
      </c>
      <c r="K53" s="67"/>
      <c r="L53" s="84"/>
      <c r="M53" s="85">
        <f t="shared" si="0"/>
        <v>95</v>
      </c>
      <c r="N53" s="85">
        <f t="shared" si="1"/>
        <v>80</v>
      </c>
      <c r="P53" s="84"/>
      <c r="Q53" s="103">
        <f t="shared" si="2"/>
        <v>95</v>
      </c>
      <c r="R53" s="103">
        <f t="shared" si="3"/>
        <v>80</v>
      </c>
      <c r="T53" s="84"/>
      <c r="U53" s="85">
        <f t="shared" si="4"/>
        <v>95</v>
      </c>
      <c r="V53" s="85">
        <f t="shared" si="5"/>
        <v>80</v>
      </c>
    </row>
    <row r="54" spans="1:22" ht="12.75" hidden="1">
      <c r="A54" s="43" t="s">
        <v>29</v>
      </c>
      <c r="B54" s="68">
        <f>Bilanz!$R$21</f>
        <v>0</v>
      </c>
      <c r="C54" s="68">
        <f>Bilanz!$C$59/60*Bilanz!$C$65*0.45</f>
        <v>0</v>
      </c>
      <c r="D54" s="68" t="e">
        <f>C54+#REF!-B54</f>
        <v>#REF!</v>
      </c>
      <c r="E54" s="70" t="e">
        <f>IF(E53+D54&gt;Bilanz!$C$68,Bilanz!$C$68,E53+D54)</f>
        <v>#REF!</v>
      </c>
      <c r="G54" s="46">
        <f>Bilanz!$R$52</f>
        <v>0</v>
      </c>
      <c r="H54" s="68">
        <f>Bilanz!$C$58/60*Bilanz!$C$65*0.55</f>
        <v>41.25</v>
      </c>
      <c r="I54" s="68" t="e">
        <f>H54+#REF!-G54</f>
        <v>#REF!</v>
      </c>
      <c r="J54" s="70" t="e">
        <f>IF(J53+I54&gt;$J$9,$J$9,J53+I54)</f>
        <v>#REF!</v>
      </c>
      <c r="K54" s="67"/>
      <c r="L54" s="84"/>
      <c r="M54" s="85">
        <f t="shared" si="0"/>
        <v>95</v>
      </c>
      <c r="N54" s="85">
        <f t="shared" si="1"/>
        <v>80</v>
      </c>
      <c r="P54" s="84"/>
      <c r="Q54" s="103">
        <f t="shared" si="2"/>
        <v>95</v>
      </c>
      <c r="R54" s="103">
        <f t="shared" si="3"/>
        <v>80</v>
      </c>
      <c r="T54" s="84"/>
      <c r="U54" s="85">
        <f t="shared" si="4"/>
        <v>95</v>
      </c>
      <c r="V54" s="85">
        <f t="shared" si="5"/>
        <v>80</v>
      </c>
    </row>
    <row r="55" spans="12:22" ht="12.75" hidden="1">
      <c r="L55" s="84"/>
      <c r="M55" s="85">
        <f t="shared" si="0"/>
        <v>95</v>
      </c>
      <c r="N55" s="85">
        <f t="shared" si="1"/>
        <v>80</v>
      </c>
      <c r="P55" s="84"/>
      <c r="Q55" s="103">
        <f t="shared" si="2"/>
        <v>95</v>
      </c>
      <c r="R55" s="103">
        <f t="shared" si="3"/>
        <v>80</v>
      </c>
      <c r="T55" s="84"/>
      <c r="U55" s="85">
        <f t="shared" si="4"/>
        <v>95</v>
      </c>
      <c r="V55" s="85">
        <f t="shared" si="5"/>
        <v>80</v>
      </c>
    </row>
    <row r="56" spans="1:22" ht="12.75" hidden="1">
      <c r="A56" s="40" t="s">
        <v>54</v>
      </c>
      <c r="B56" s="57" t="s">
        <v>40</v>
      </c>
      <c r="C56" s="73" t="s">
        <v>35</v>
      </c>
      <c r="D56" s="57" t="s">
        <v>43</v>
      </c>
      <c r="E56" s="59" t="s">
        <v>33</v>
      </c>
      <c r="G56" s="61" t="s">
        <v>46</v>
      </c>
      <c r="H56" s="62" t="s">
        <v>35</v>
      </c>
      <c r="I56" s="62" t="s">
        <v>43</v>
      </c>
      <c r="J56" s="64" t="s">
        <v>33</v>
      </c>
      <c r="K56" s="63"/>
      <c r="L56" s="84"/>
      <c r="M56" s="85">
        <f t="shared" si="0"/>
        <v>95</v>
      </c>
      <c r="N56" s="85">
        <f t="shared" si="1"/>
        <v>80</v>
      </c>
      <c r="P56" s="84"/>
      <c r="Q56" s="103">
        <f t="shared" si="2"/>
        <v>95</v>
      </c>
      <c r="R56" s="103">
        <f t="shared" si="3"/>
        <v>80</v>
      </c>
      <c r="T56" s="84"/>
      <c r="U56" s="85">
        <f t="shared" si="4"/>
        <v>95</v>
      </c>
      <c r="V56" s="85">
        <f t="shared" si="5"/>
        <v>80</v>
      </c>
    </row>
    <row r="57" spans="1:22" ht="12.75" hidden="1">
      <c r="A57" s="41"/>
      <c r="B57" s="58" t="s">
        <v>41</v>
      </c>
      <c r="C57" s="72" t="s">
        <v>42</v>
      </c>
      <c r="D57" s="58" t="s">
        <v>44</v>
      </c>
      <c r="E57" s="60" t="s">
        <v>36</v>
      </c>
      <c r="G57" s="65" t="s">
        <v>41</v>
      </c>
      <c r="H57" s="71" t="s">
        <v>42</v>
      </c>
      <c r="I57" s="63" t="s">
        <v>44</v>
      </c>
      <c r="J57" s="66" t="s">
        <v>36</v>
      </c>
      <c r="K57" s="63"/>
      <c r="L57" s="84"/>
      <c r="M57" s="85">
        <f t="shared" si="0"/>
        <v>95</v>
      </c>
      <c r="N57" s="85">
        <f t="shared" si="1"/>
        <v>80</v>
      </c>
      <c r="P57" s="84"/>
      <c r="Q57" s="103">
        <f t="shared" si="2"/>
        <v>95</v>
      </c>
      <c r="R57" s="103">
        <f t="shared" si="3"/>
        <v>80</v>
      </c>
      <c r="T57" s="84"/>
      <c r="U57" s="85">
        <f t="shared" si="4"/>
        <v>95</v>
      </c>
      <c r="V57" s="85">
        <f t="shared" si="5"/>
        <v>80</v>
      </c>
    </row>
    <row r="58" spans="1:22" ht="12.75" hidden="1">
      <c r="A58" s="41" t="s">
        <v>58</v>
      </c>
      <c r="B58" s="37"/>
      <c r="C58" s="37"/>
      <c r="D58" s="37"/>
      <c r="E58" s="69" t="e">
        <f>E54</f>
        <v>#REF!</v>
      </c>
      <c r="G58" s="44"/>
      <c r="H58" s="37"/>
      <c r="I58" s="37"/>
      <c r="J58" s="69" t="e">
        <f>J54</f>
        <v>#REF!</v>
      </c>
      <c r="K58" s="67"/>
      <c r="L58" s="84"/>
      <c r="M58" s="85">
        <f t="shared" si="0"/>
        <v>95</v>
      </c>
      <c r="N58" s="85">
        <f t="shared" si="1"/>
        <v>80</v>
      </c>
      <c r="P58" s="84"/>
      <c r="Q58" s="103">
        <f t="shared" si="2"/>
        <v>95</v>
      </c>
      <c r="R58" s="103">
        <f t="shared" si="3"/>
        <v>80</v>
      </c>
      <c r="T58" s="84"/>
      <c r="U58" s="85">
        <f t="shared" si="4"/>
        <v>95</v>
      </c>
      <c r="V58" s="85">
        <f t="shared" si="5"/>
        <v>80</v>
      </c>
    </row>
    <row r="59" spans="1:22" ht="12.75" hidden="1">
      <c r="A59" s="41" t="s">
        <v>28</v>
      </c>
      <c r="B59" s="67">
        <f>Bilanz!$N$21</f>
        <v>35.604166666666664</v>
      </c>
      <c r="C59" s="67">
        <f>Bilanz!$C$56/60*Bilanz!$C$65*0.45</f>
        <v>33.75</v>
      </c>
      <c r="D59" s="67" t="e">
        <f>C59+#REF!-B59</f>
        <v>#REF!</v>
      </c>
      <c r="E59" s="69" t="e">
        <f>IF(E58+D59&gt;Bilanz!$C$68,Bilanz!$C$68,E58+D59)</f>
        <v>#REF!</v>
      </c>
      <c r="G59" s="45">
        <f>Bilanz!$N$52</f>
        <v>59.333333333333336</v>
      </c>
      <c r="H59" s="67">
        <f>Bilanz!$C$56/60*Bilanz!$C$65*0.55</f>
        <v>41.25</v>
      </c>
      <c r="I59" s="67" t="e">
        <f>H59+#REF!-G59</f>
        <v>#REF!</v>
      </c>
      <c r="J59" s="69" t="e">
        <f>IF(J58+I59&gt;$J$9,$J$9,J58+I59)</f>
        <v>#REF!</v>
      </c>
      <c r="K59" s="67"/>
      <c r="L59" s="84"/>
      <c r="M59" s="85">
        <f t="shared" si="0"/>
        <v>95</v>
      </c>
      <c r="N59" s="85">
        <f t="shared" si="1"/>
        <v>80</v>
      </c>
      <c r="P59" s="84"/>
      <c r="Q59" s="103">
        <f t="shared" si="2"/>
        <v>95</v>
      </c>
      <c r="R59" s="103">
        <f t="shared" si="3"/>
        <v>80</v>
      </c>
      <c r="T59" s="84"/>
      <c r="U59" s="85">
        <f t="shared" si="4"/>
        <v>95</v>
      </c>
      <c r="V59" s="85">
        <f t="shared" si="5"/>
        <v>80</v>
      </c>
    </row>
    <row r="60" spans="1:22" ht="12.75" hidden="1">
      <c r="A60" s="41" t="s">
        <v>7</v>
      </c>
      <c r="B60" s="67">
        <f>Bilanz!$O$21</f>
        <v>25.895833333333332</v>
      </c>
      <c r="C60" s="67">
        <v>0</v>
      </c>
      <c r="D60" s="67" t="e">
        <f>C60+#REF!-B60</f>
        <v>#REF!</v>
      </c>
      <c r="E60" s="69" t="e">
        <f>IF(E59+D60&gt;Bilanz!$C$68,Bilanz!$C$68,E59+D60)</f>
        <v>#REF!</v>
      </c>
      <c r="G60" s="45">
        <f>Bilanz!$O$52</f>
        <v>72.89583333333334</v>
      </c>
      <c r="H60" s="67">
        <v>0</v>
      </c>
      <c r="I60" s="67" t="e">
        <f>H60+#REF!-G60</f>
        <v>#REF!</v>
      </c>
      <c r="J60" s="69" t="e">
        <f>IF(J59+I60&gt;$J$9,$J$9,J59+I60)</f>
        <v>#REF!</v>
      </c>
      <c r="K60" s="67"/>
      <c r="L60" s="84"/>
      <c r="M60" s="85">
        <f t="shared" si="0"/>
        <v>95</v>
      </c>
      <c r="N60" s="85">
        <f t="shared" si="1"/>
        <v>80</v>
      </c>
      <c r="P60" s="84"/>
      <c r="Q60" s="103">
        <f t="shared" si="2"/>
        <v>95</v>
      </c>
      <c r="R60" s="103">
        <f t="shared" si="3"/>
        <v>80</v>
      </c>
      <c r="T60" s="84"/>
      <c r="U60" s="85">
        <f t="shared" si="4"/>
        <v>95</v>
      </c>
      <c r="V60" s="85">
        <f t="shared" si="5"/>
        <v>80</v>
      </c>
    </row>
    <row r="61" spans="1:22" ht="12.75" hidden="1">
      <c r="A61" s="41" t="s">
        <v>48</v>
      </c>
      <c r="B61" s="67">
        <f>Bilanz!$P$21</f>
        <v>25.895833333333332</v>
      </c>
      <c r="C61" s="67">
        <f>Bilanz!$C$58/60*Bilanz!$C$65*0.45</f>
        <v>33.75</v>
      </c>
      <c r="D61" s="67" t="e">
        <f>C61+#REF!-B61</f>
        <v>#REF!</v>
      </c>
      <c r="E61" s="69" t="e">
        <f>IF(E60+D61&gt;Bilanz!$C$68,Bilanz!$C$68,E60+D61)</f>
        <v>#REF!</v>
      </c>
      <c r="G61" s="45">
        <f>Bilanz!$P$52</f>
        <v>69.97916666666667</v>
      </c>
      <c r="H61" s="67">
        <f>Bilanz!$C$58/60*Bilanz!$C$65*0.55</f>
        <v>41.25</v>
      </c>
      <c r="I61" s="67" t="e">
        <f>H61+#REF!-G61</f>
        <v>#REF!</v>
      </c>
      <c r="J61" s="69" t="e">
        <f>IF(J60+I61&gt;$J$9,$J$9,J60+I61)</f>
        <v>#REF!</v>
      </c>
      <c r="K61" s="67"/>
      <c r="L61" s="84"/>
      <c r="M61" s="85">
        <f t="shared" si="0"/>
        <v>95</v>
      </c>
      <c r="N61" s="85">
        <f t="shared" si="1"/>
        <v>80</v>
      </c>
      <c r="P61" s="84"/>
      <c r="Q61" s="103">
        <f t="shared" si="2"/>
        <v>95</v>
      </c>
      <c r="R61" s="103">
        <f t="shared" si="3"/>
        <v>80</v>
      </c>
      <c r="T61" s="84"/>
      <c r="U61" s="85">
        <f t="shared" si="4"/>
        <v>95</v>
      </c>
      <c r="V61" s="85">
        <f t="shared" si="5"/>
        <v>80</v>
      </c>
    </row>
    <row r="62" spans="1:22" ht="12.75" hidden="1">
      <c r="A62" s="41" t="s">
        <v>49</v>
      </c>
      <c r="B62" s="67">
        <f>Bilanz!$Q$21</f>
        <v>0</v>
      </c>
      <c r="C62" s="67">
        <v>0</v>
      </c>
      <c r="D62" s="67" t="e">
        <f>C62+#REF!-B62</f>
        <v>#REF!</v>
      </c>
      <c r="E62" s="69" t="e">
        <f>IF(E61+D62&gt;Bilanz!$C$68,Bilanz!$C$68,E61+D62)</f>
        <v>#REF!</v>
      </c>
      <c r="G62" s="45">
        <f>Bilanz!$Q$52</f>
        <v>0</v>
      </c>
      <c r="H62" s="67">
        <v>0</v>
      </c>
      <c r="I62" s="67" t="e">
        <f>H62+#REF!-G62</f>
        <v>#REF!</v>
      </c>
      <c r="J62" s="69" t="e">
        <f>IF(J61+I62&gt;$J$9,$J$9,J61+I62)</f>
        <v>#REF!</v>
      </c>
      <c r="K62" s="67"/>
      <c r="L62" s="84"/>
      <c r="M62" s="85">
        <f t="shared" si="0"/>
        <v>95</v>
      </c>
      <c r="N62" s="85">
        <f t="shared" si="1"/>
        <v>80</v>
      </c>
      <c r="P62" s="84"/>
      <c r="Q62" s="103">
        <f t="shared" si="2"/>
        <v>95</v>
      </c>
      <c r="R62" s="103">
        <f t="shared" si="3"/>
        <v>80</v>
      </c>
      <c r="T62" s="84"/>
      <c r="U62" s="85">
        <f t="shared" si="4"/>
        <v>95</v>
      </c>
      <c r="V62" s="85">
        <f t="shared" si="5"/>
        <v>80</v>
      </c>
    </row>
    <row r="63" spans="1:22" ht="12.75" hidden="1">
      <c r="A63" s="43" t="s">
        <v>29</v>
      </c>
      <c r="B63" s="68">
        <f>Bilanz!$R$21</f>
        <v>0</v>
      </c>
      <c r="C63" s="68">
        <f>Bilanz!$C$59/60*Bilanz!$C$65*0.45</f>
        <v>0</v>
      </c>
      <c r="D63" s="68" t="e">
        <f>C63+#REF!-B63</f>
        <v>#REF!</v>
      </c>
      <c r="E63" s="70" t="e">
        <f>IF(E62+D63&gt;Bilanz!$C$68,Bilanz!$C$68,E62+D63)</f>
        <v>#REF!</v>
      </c>
      <c r="G63" s="46">
        <f>Bilanz!$R$52</f>
        <v>0</v>
      </c>
      <c r="H63" s="68">
        <f>Bilanz!$C$58/60*Bilanz!$C$65*0.55</f>
        <v>41.25</v>
      </c>
      <c r="I63" s="68" t="e">
        <f>H63+#REF!-G63</f>
        <v>#REF!</v>
      </c>
      <c r="J63" s="70" t="e">
        <f>IF(J62+I63&gt;$J$9,$J$9,J62+I63)</f>
        <v>#REF!</v>
      </c>
      <c r="K63" s="67"/>
      <c r="L63" s="84"/>
      <c r="M63" s="85">
        <f t="shared" si="0"/>
        <v>95</v>
      </c>
      <c r="N63" s="85">
        <f t="shared" si="1"/>
        <v>80</v>
      </c>
      <c r="P63" s="84"/>
      <c r="Q63" s="103">
        <f t="shared" si="2"/>
        <v>95</v>
      </c>
      <c r="R63" s="103">
        <f t="shared" si="3"/>
        <v>80</v>
      </c>
      <c r="T63" s="84"/>
      <c r="U63" s="85">
        <f t="shared" si="4"/>
        <v>95</v>
      </c>
      <c r="V63" s="85">
        <f t="shared" si="5"/>
        <v>80</v>
      </c>
    </row>
    <row r="64" spans="2:22" ht="12.75" hidden="1">
      <c r="B64" s="18"/>
      <c r="D64" s="19"/>
      <c r="E64" s="19"/>
      <c r="G64" s="18"/>
      <c r="I64" s="19"/>
      <c r="J64" s="19"/>
      <c r="K64" s="19"/>
      <c r="L64" s="84"/>
      <c r="M64" s="85">
        <f t="shared" si="0"/>
        <v>95</v>
      </c>
      <c r="N64" s="85">
        <f t="shared" si="1"/>
        <v>80</v>
      </c>
      <c r="P64" s="84"/>
      <c r="Q64" s="103">
        <f t="shared" si="2"/>
        <v>95</v>
      </c>
      <c r="R64" s="103">
        <f t="shared" si="3"/>
        <v>80</v>
      </c>
      <c r="T64" s="84"/>
      <c r="U64" s="85">
        <f t="shared" si="4"/>
        <v>95</v>
      </c>
      <c r="V64" s="85">
        <f t="shared" si="5"/>
        <v>80</v>
      </c>
    </row>
    <row r="65" spans="1:22" ht="12.75" hidden="1">
      <c r="A65" s="40" t="s">
        <v>55</v>
      </c>
      <c r="B65" s="57" t="s">
        <v>40</v>
      </c>
      <c r="C65" s="73" t="s">
        <v>35</v>
      </c>
      <c r="D65" s="57" t="s">
        <v>43</v>
      </c>
      <c r="E65" s="59" t="s">
        <v>33</v>
      </c>
      <c r="G65" s="61" t="s">
        <v>46</v>
      </c>
      <c r="H65" s="62" t="s">
        <v>35</v>
      </c>
      <c r="I65" s="62" t="s">
        <v>43</v>
      </c>
      <c r="J65" s="64" t="s">
        <v>33</v>
      </c>
      <c r="K65" s="63"/>
      <c r="L65" s="84"/>
      <c r="M65" s="85">
        <f t="shared" si="0"/>
        <v>95</v>
      </c>
      <c r="N65" s="85">
        <f t="shared" si="1"/>
        <v>80</v>
      </c>
      <c r="P65" s="84"/>
      <c r="Q65" s="103">
        <f t="shared" si="2"/>
        <v>95</v>
      </c>
      <c r="R65" s="103">
        <f t="shared" si="3"/>
        <v>80</v>
      </c>
      <c r="T65" s="84"/>
      <c r="U65" s="85">
        <f t="shared" si="4"/>
        <v>95</v>
      </c>
      <c r="V65" s="85">
        <f t="shared" si="5"/>
        <v>80</v>
      </c>
    </row>
    <row r="66" spans="1:22" ht="12.75" hidden="1">
      <c r="A66" s="41"/>
      <c r="B66" s="58" t="s">
        <v>41</v>
      </c>
      <c r="C66" s="72" t="s">
        <v>42</v>
      </c>
      <c r="D66" s="58" t="s">
        <v>44</v>
      </c>
      <c r="E66" s="60" t="s">
        <v>36</v>
      </c>
      <c r="G66" s="65" t="s">
        <v>41</v>
      </c>
      <c r="H66" s="71" t="s">
        <v>42</v>
      </c>
      <c r="I66" s="63" t="s">
        <v>44</v>
      </c>
      <c r="J66" s="66" t="s">
        <v>36</v>
      </c>
      <c r="K66" s="63"/>
      <c r="L66" s="84"/>
      <c r="M66" s="85">
        <f t="shared" si="0"/>
        <v>95</v>
      </c>
      <c r="N66" s="85">
        <f t="shared" si="1"/>
        <v>80</v>
      </c>
      <c r="P66" s="84"/>
      <c r="Q66" s="103">
        <f t="shared" si="2"/>
        <v>95</v>
      </c>
      <c r="R66" s="103">
        <f t="shared" si="3"/>
        <v>80</v>
      </c>
      <c r="T66" s="84"/>
      <c r="U66" s="85">
        <f t="shared" si="4"/>
        <v>95</v>
      </c>
      <c r="V66" s="85">
        <f t="shared" si="5"/>
        <v>80</v>
      </c>
    </row>
    <row r="67" spans="1:22" ht="12.75" hidden="1">
      <c r="A67" s="41" t="s">
        <v>58</v>
      </c>
      <c r="B67" s="37"/>
      <c r="C67" s="37"/>
      <c r="D67" s="37"/>
      <c r="E67" s="69" t="e">
        <f>E63</f>
        <v>#REF!</v>
      </c>
      <c r="G67" s="44"/>
      <c r="H67" s="37"/>
      <c r="I67" s="37"/>
      <c r="J67" s="69" t="e">
        <f>J63</f>
        <v>#REF!</v>
      </c>
      <c r="K67" s="67"/>
      <c r="L67" s="84"/>
      <c r="M67" s="85">
        <f t="shared" si="0"/>
        <v>95</v>
      </c>
      <c r="N67" s="85">
        <f t="shared" si="1"/>
        <v>80</v>
      </c>
      <c r="P67" s="84"/>
      <c r="Q67" s="103">
        <f t="shared" si="2"/>
        <v>95</v>
      </c>
      <c r="R67" s="103">
        <f t="shared" si="3"/>
        <v>80</v>
      </c>
      <c r="T67" s="84"/>
      <c r="U67" s="85">
        <f t="shared" si="4"/>
        <v>95</v>
      </c>
      <c r="V67" s="85">
        <f t="shared" si="5"/>
        <v>80</v>
      </c>
    </row>
    <row r="68" spans="1:22" ht="12.75" hidden="1">
      <c r="A68" s="41" t="s">
        <v>28</v>
      </c>
      <c r="B68" s="67">
        <f>Bilanz!$N$21</f>
        <v>35.604166666666664</v>
      </c>
      <c r="C68" s="67">
        <f>Bilanz!$C$56/60*Bilanz!$C$65*0.45</f>
        <v>33.75</v>
      </c>
      <c r="D68" s="67" t="e">
        <f>C68+#REF!-B68</f>
        <v>#REF!</v>
      </c>
      <c r="E68" s="69" t="e">
        <f>IF(E67+D68&gt;Bilanz!$C$68,Bilanz!$C$68,E67+D68)</f>
        <v>#REF!</v>
      </c>
      <c r="G68" s="45">
        <f>Bilanz!$N$52</f>
        <v>59.333333333333336</v>
      </c>
      <c r="H68" s="67">
        <f>Bilanz!$C$56/60*Bilanz!$C$65*0.55</f>
        <v>41.25</v>
      </c>
      <c r="I68" s="67" t="e">
        <f>H68+#REF!-G68</f>
        <v>#REF!</v>
      </c>
      <c r="J68" s="69" t="e">
        <f aca="true" t="shared" si="6" ref="J68:J73">IF(J67+I68&gt;$J$9,$J$9,J67+I68)</f>
        <v>#REF!</v>
      </c>
      <c r="K68" s="67"/>
      <c r="L68" s="84"/>
      <c r="M68" s="85">
        <f t="shared" si="0"/>
        <v>95</v>
      </c>
      <c r="N68" s="85">
        <f t="shared" si="1"/>
        <v>80</v>
      </c>
      <c r="P68" s="84"/>
      <c r="Q68" s="103">
        <f t="shared" si="2"/>
        <v>95</v>
      </c>
      <c r="R68" s="103">
        <f t="shared" si="3"/>
        <v>80</v>
      </c>
      <c r="T68" s="84"/>
      <c r="U68" s="85">
        <f t="shared" si="4"/>
        <v>95</v>
      </c>
      <c r="V68" s="85">
        <f t="shared" si="5"/>
        <v>80</v>
      </c>
    </row>
    <row r="69" spans="1:22" ht="12.75" hidden="1">
      <c r="A69" s="41" t="s">
        <v>56</v>
      </c>
      <c r="B69" s="67">
        <f>Bilanz!$O$21</f>
        <v>25.895833333333332</v>
      </c>
      <c r="C69" s="67">
        <v>0</v>
      </c>
      <c r="D69" s="67" t="e">
        <f>C69+#REF!-B69</f>
        <v>#REF!</v>
      </c>
      <c r="E69" s="69" t="e">
        <f>IF(E68+D69&gt;Bilanz!$C$68,Bilanz!$C$68,E68+D69)</f>
        <v>#REF!</v>
      </c>
      <c r="G69" s="45">
        <f>Bilanz!$O$52</f>
        <v>72.89583333333334</v>
      </c>
      <c r="H69" s="67">
        <v>0</v>
      </c>
      <c r="I69" s="67" t="e">
        <f>H69+#REF!-G69</f>
        <v>#REF!</v>
      </c>
      <c r="J69" s="69" t="e">
        <f t="shared" si="6"/>
        <v>#REF!</v>
      </c>
      <c r="K69" s="67"/>
      <c r="L69" s="84"/>
      <c r="M69" s="85">
        <f t="shared" si="0"/>
        <v>95</v>
      </c>
      <c r="N69" s="85">
        <f t="shared" si="1"/>
        <v>80</v>
      </c>
      <c r="P69" s="84"/>
      <c r="Q69" s="103">
        <f t="shared" si="2"/>
        <v>95</v>
      </c>
      <c r="R69" s="103">
        <f t="shared" si="3"/>
        <v>80</v>
      </c>
      <c r="T69" s="84"/>
      <c r="U69" s="85">
        <f t="shared" si="4"/>
        <v>95</v>
      </c>
      <c r="V69" s="85">
        <f t="shared" si="5"/>
        <v>80</v>
      </c>
    </row>
    <row r="70" spans="1:22" ht="12.75" hidden="1">
      <c r="A70" s="41" t="s">
        <v>48</v>
      </c>
      <c r="B70" s="67">
        <f>Bilanz!$P$21</f>
        <v>25.895833333333332</v>
      </c>
      <c r="C70" s="67">
        <f>Bilanz!$C$58/60*Bilanz!$C$65*0.45</f>
        <v>33.75</v>
      </c>
      <c r="D70" s="67" t="e">
        <f>C70+#REF!-B70</f>
        <v>#REF!</v>
      </c>
      <c r="E70" s="69" t="e">
        <f>IF(E69+D70&gt;Bilanz!$C$68,Bilanz!$C$68,E69+D70)</f>
        <v>#REF!</v>
      </c>
      <c r="G70" s="45">
        <f>Bilanz!$P$52</f>
        <v>69.97916666666667</v>
      </c>
      <c r="H70" s="67">
        <f>Bilanz!$C$58/60*Bilanz!$C$65*0.55</f>
        <v>41.25</v>
      </c>
      <c r="I70" s="67" t="e">
        <f>H70+#REF!-G70</f>
        <v>#REF!</v>
      </c>
      <c r="J70" s="69" t="e">
        <f t="shared" si="6"/>
        <v>#REF!</v>
      </c>
      <c r="K70" s="67"/>
      <c r="L70" s="84"/>
      <c r="M70" s="85">
        <f t="shared" si="0"/>
        <v>95</v>
      </c>
      <c r="N70" s="85">
        <f t="shared" si="1"/>
        <v>80</v>
      </c>
      <c r="P70" s="84"/>
      <c r="Q70" s="103">
        <f t="shared" si="2"/>
        <v>95</v>
      </c>
      <c r="R70" s="103">
        <f t="shared" si="3"/>
        <v>80</v>
      </c>
      <c r="T70" s="84"/>
      <c r="U70" s="85">
        <f t="shared" si="4"/>
        <v>95</v>
      </c>
      <c r="V70" s="85">
        <f t="shared" si="5"/>
        <v>80</v>
      </c>
    </row>
    <row r="71" spans="1:22" ht="12.75" hidden="1">
      <c r="A71" s="41" t="s">
        <v>49</v>
      </c>
      <c r="B71" s="67">
        <f>Bilanz!$Q$21</f>
        <v>0</v>
      </c>
      <c r="C71" s="67">
        <v>0</v>
      </c>
      <c r="D71" s="67" t="e">
        <f>C71+#REF!-B71</f>
        <v>#REF!</v>
      </c>
      <c r="E71" s="69" t="e">
        <f>IF(E70+D71&gt;Bilanz!$C$68,Bilanz!$C$68,E70+D71)</f>
        <v>#REF!</v>
      </c>
      <c r="G71" s="45">
        <f>Bilanz!$Q$52</f>
        <v>0</v>
      </c>
      <c r="H71" s="67">
        <v>0</v>
      </c>
      <c r="I71" s="67" t="e">
        <f>H71+#REF!-G71</f>
        <v>#REF!</v>
      </c>
      <c r="J71" s="69" t="e">
        <f t="shared" si="6"/>
        <v>#REF!</v>
      </c>
      <c r="K71" s="67"/>
      <c r="L71" s="84"/>
      <c r="M71" s="85">
        <f t="shared" si="0"/>
        <v>95</v>
      </c>
      <c r="N71" s="85">
        <f t="shared" si="1"/>
        <v>80</v>
      </c>
      <c r="P71" s="84"/>
      <c r="Q71" s="103">
        <f t="shared" si="2"/>
        <v>95</v>
      </c>
      <c r="R71" s="103">
        <f t="shared" si="3"/>
        <v>80</v>
      </c>
      <c r="T71" s="84"/>
      <c r="U71" s="85">
        <f t="shared" si="4"/>
        <v>95</v>
      </c>
      <c r="V71" s="85">
        <f t="shared" si="5"/>
        <v>80</v>
      </c>
    </row>
    <row r="72" spans="1:22" ht="12.75" hidden="1">
      <c r="A72" s="41" t="s">
        <v>29</v>
      </c>
      <c r="B72" s="67">
        <f>Bilanz!$R$21</f>
        <v>0</v>
      </c>
      <c r="C72" s="67">
        <f>Bilanz!$C$59/60*Bilanz!$C$65*0.45</f>
        <v>0</v>
      </c>
      <c r="D72" s="67" t="e">
        <f>C72+#REF!-B72</f>
        <v>#REF!</v>
      </c>
      <c r="E72" s="69" t="e">
        <f>IF(E71+D72&gt;Bilanz!$C$68,Bilanz!$C$68,E71+D72)</f>
        <v>#REF!</v>
      </c>
      <c r="G72" s="45">
        <f>Bilanz!$R$52</f>
        <v>0</v>
      </c>
      <c r="H72" s="67">
        <f>Bilanz!$C$58/60*Bilanz!$C$65*0.55</f>
        <v>41.25</v>
      </c>
      <c r="I72" s="67" t="e">
        <f>H72+#REF!-G72</f>
        <v>#REF!</v>
      </c>
      <c r="J72" s="69" t="e">
        <f t="shared" si="6"/>
        <v>#REF!</v>
      </c>
      <c r="K72" s="67"/>
      <c r="L72" s="84"/>
      <c r="M72" s="85">
        <f t="shared" si="0"/>
        <v>95</v>
      </c>
      <c r="N72" s="85">
        <f t="shared" si="1"/>
        <v>80</v>
      </c>
      <c r="P72" s="84"/>
      <c r="Q72" s="103">
        <f t="shared" si="2"/>
        <v>95</v>
      </c>
      <c r="R72" s="103">
        <f t="shared" si="3"/>
        <v>80</v>
      </c>
      <c r="T72" s="84"/>
      <c r="U72" s="85">
        <f t="shared" si="4"/>
        <v>95</v>
      </c>
      <c r="V72" s="85">
        <f t="shared" si="5"/>
        <v>80</v>
      </c>
    </row>
    <row r="73" spans="1:22" ht="12.75" hidden="1">
      <c r="A73" s="43" t="s">
        <v>8</v>
      </c>
      <c r="B73" s="68">
        <f>Bilanz!$S$21</f>
        <v>0</v>
      </c>
      <c r="C73" s="68">
        <v>0</v>
      </c>
      <c r="D73" s="68" t="e">
        <f>C73+#REF!-B73</f>
        <v>#REF!</v>
      </c>
      <c r="E73" s="70" t="e">
        <f>IF(E72+D73&gt;Bilanz!$C$68,Bilanz!$C$68,E72+D73)</f>
        <v>#REF!</v>
      </c>
      <c r="G73" s="46">
        <f>Bilanz!$S$52</f>
        <v>0</v>
      </c>
      <c r="H73" s="68">
        <v>0</v>
      </c>
      <c r="I73" s="68" t="e">
        <f>H73+#REF!-G73</f>
        <v>#REF!</v>
      </c>
      <c r="J73" s="70" t="e">
        <f t="shared" si="6"/>
        <v>#REF!</v>
      </c>
      <c r="K73" s="67"/>
      <c r="L73" s="84"/>
      <c r="M73" s="85">
        <f t="shared" si="0"/>
        <v>95</v>
      </c>
      <c r="N73" s="85">
        <f t="shared" si="1"/>
        <v>80</v>
      </c>
      <c r="P73" s="84"/>
      <c r="Q73" s="103">
        <f t="shared" si="2"/>
        <v>95</v>
      </c>
      <c r="R73" s="103">
        <f t="shared" si="3"/>
        <v>80</v>
      </c>
      <c r="T73" s="84"/>
      <c r="U73" s="85">
        <f t="shared" si="4"/>
        <v>95</v>
      </c>
      <c r="V73" s="85">
        <f t="shared" si="5"/>
        <v>80</v>
      </c>
    </row>
    <row r="74" spans="2:22" ht="12.75" hidden="1">
      <c r="B74" s="18"/>
      <c r="D74" s="19"/>
      <c r="E74" s="19"/>
      <c r="G74" s="18"/>
      <c r="I74" s="19"/>
      <c r="J74" s="19"/>
      <c r="K74" s="19"/>
      <c r="L74" s="84"/>
      <c r="M74" s="85">
        <f t="shared" si="0"/>
        <v>95</v>
      </c>
      <c r="N74" s="85">
        <f t="shared" si="1"/>
        <v>80</v>
      </c>
      <c r="P74" s="84"/>
      <c r="Q74" s="103">
        <f t="shared" si="2"/>
        <v>95</v>
      </c>
      <c r="R74" s="103">
        <f t="shared" si="3"/>
        <v>80</v>
      </c>
      <c r="T74" s="84"/>
      <c r="U74" s="85">
        <f t="shared" si="4"/>
        <v>95</v>
      </c>
      <c r="V74" s="85">
        <f t="shared" si="5"/>
        <v>80</v>
      </c>
    </row>
    <row r="75" spans="2:22" ht="12.75" hidden="1">
      <c r="B75" s="18"/>
      <c r="D75" s="19"/>
      <c r="E75" s="19"/>
      <c r="G75" s="18"/>
      <c r="I75" s="19"/>
      <c r="J75" s="19"/>
      <c r="K75" s="19"/>
      <c r="L75" s="84"/>
      <c r="M75" s="85">
        <f t="shared" si="0"/>
        <v>95</v>
      </c>
      <c r="N75" s="85">
        <f t="shared" si="1"/>
        <v>80</v>
      </c>
      <c r="P75" s="84"/>
      <c r="Q75" s="103">
        <f t="shared" si="2"/>
        <v>95</v>
      </c>
      <c r="R75" s="103">
        <f t="shared" si="3"/>
        <v>80</v>
      </c>
      <c r="T75" s="84"/>
      <c r="U75" s="85">
        <f t="shared" si="4"/>
        <v>95</v>
      </c>
      <c r="V75" s="85">
        <f t="shared" si="5"/>
        <v>80</v>
      </c>
    </row>
    <row r="76" spans="2:22" ht="12.75" hidden="1">
      <c r="B76" s="18"/>
      <c r="D76" s="19"/>
      <c r="E76" s="19"/>
      <c r="G76" s="18"/>
      <c r="I76" s="19"/>
      <c r="J76" s="19"/>
      <c r="K76" s="19"/>
      <c r="L76" s="84"/>
      <c r="M76" s="85">
        <f aca="true" t="shared" si="7" ref="M76:M88">IF(M75+$D$10&gt;$M$10,$M$10,$M$10+($D$10/60*L76))</f>
        <v>95</v>
      </c>
      <c r="N76" s="85">
        <f aca="true" t="shared" si="8" ref="N76:N88">IF(N75+$I$10&gt;$N$10,$N$10,$N$10+($I$10/60*L76))</f>
        <v>80</v>
      </c>
      <c r="P76" s="84"/>
      <c r="Q76" s="103">
        <f aca="true" t="shared" si="9" ref="Q76:Q88">IF(Q75+$D$12&gt;$Q$10,$Q$10,$Q$10+($D$12/60*P76))</f>
        <v>95</v>
      </c>
      <c r="R76" s="103">
        <f aca="true" t="shared" si="10" ref="R76:R88">IF(R75+$I$12&gt;$R$10,$R$10,$R$10+($I$12/60*P76))</f>
        <v>80</v>
      </c>
      <c r="T76" s="84"/>
      <c r="U76" s="85">
        <f aca="true" t="shared" si="11" ref="U76:U88">IF(U75+$D$11&gt;$U$10,$U$10,$U$10+($D$11/60*T76))</f>
        <v>95</v>
      </c>
      <c r="V76" s="85">
        <f aca="true" t="shared" si="12" ref="V76:V88">IF(V75+$D$11&gt;$V$10,$V$10,$V$10+($D$11/60*T76))</f>
        <v>80</v>
      </c>
    </row>
    <row r="77" spans="12:22" ht="12.75" hidden="1">
      <c r="L77" s="84"/>
      <c r="M77" s="85">
        <f t="shared" si="7"/>
        <v>95</v>
      </c>
      <c r="N77" s="85">
        <f t="shared" si="8"/>
        <v>80</v>
      </c>
      <c r="P77" s="84"/>
      <c r="Q77" s="103">
        <f t="shared" si="9"/>
        <v>95</v>
      </c>
      <c r="R77" s="103">
        <f t="shared" si="10"/>
        <v>80</v>
      </c>
      <c r="T77" s="84"/>
      <c r="U77" s="85">
        <f t="shared" si="11"/>
        <v>95</v>
      </c>
      <c r="V77" s="85">
        <f t="shared" si="12"/>
        <v>80</v>
      </c>
    </row>
    <row r="78" spans="12:22" ht="12.75" hidden="1">
      <c r="L78" s="84"/>
      <c r="M78" s="85">
        <f t="shared" si="7"/>
        <v>95</v>
      </c>
      <c r="N78" s="85">
        <f t="shared" si="8"/>
        <v>80</v>
      </c>
      <c r="P78" s="84"/>
      <c r="Q78" s="103">
        <f t="shared" si="9"/>
        <v>95</v>
      </c>
      <c r="R78" s="103">
        <f t="shared" si="10"/>
        <v>80</v>
      </c>
      <c r="T78" s="84"/>
      <c r="U78" s="85">
        <f t="shared" si="11"/>
        <v>95</v>
      </c>
      <c r="V78" s="85">
        <f t="shared" si="12"/>
        <v>80</v>
      </c>
    </row>
    <row r="79" spans="12:22" ht="12.75" hidden="1">
      <c r="L79" s="84"/>
      <c r="M79" s="85">
        <f t="shared" si="7"/>
        <v>95</v>
      </c>
      <c r="N79" s="85">
        <f t="shared" si="8"/>
        <v>80</v>
      </c>
      <c r="P79" s="84"/>
      <c r="Q79" s="103">
        <f t="shared" si="9"/>
        <v>95</v>
      </c>
      <c r="R79" s="103">
        <f t="shared" si="10"/>
        <v>80</v>
      </c>
      <c r="T79" s="84"/>
      <c r="U79" s="85">
        <f t="shared" si="11"/>
        <v>95</v>
      </c>
      <c r="V79" s="85">
        <f t="shared" si="12"/>
        <v>80</v>
      </c>
    </row>
    <row r="80" spans="12:22" ht="12.75" hidden="1">
      <c r="L80" s="84"/>
      <c r="M80" s="85">
        <f t="shared" si="7"/>
        <v>95</v>
      </c>
      <c r="N80" s="85">
        <f t="shared" si="8"/>
        <v>80</v>
      </c>
      <c r="P80" s="84"/>
      <c r="Q80" s="103">
        <f t="shared" si="9"/>
        <v>95</v>
      </c>
      <c r="R80" s="103">
        <f t="shared" si="10"/>
        <v>80</v>
      </c>
      <c r="T80" s="84"/>
      <c r="U80" s="85">
        <f t="shared" si="11"/>
        <v>95</v>
      </c>
      <c r="V80" s="85">
        <f t="shared" si="12"/>
        <v>80</v>
      </c>
    </row>
    <row r="81" spans="12:22" ht="12.75" hidden="1">
      <c r="L81" s="84"/>
      <c r="M81" s="85">
        <f t="shared" si="7"/>
        <v>95</v>
      </c>
      <c r="N81" s="85">
        <f t="shared" si="8"/>
        <v>80</v>
      </c>
      <c r="P81" s="84"/>
      <c r="Q81" s="103">
        <f t="shared" si="9"/>
        <v>95</v>
      </c>
      <c r="R81" s="103">
        <f t="shared" si="10"/>
        <v>80</v>
      </c>
      <c r="T81" s="84"/>
      <c r="U81" s="85">
        <f t="shared" si="11"/>
        <v>95</v>
      </c>
      <c r="V81" s="85">
        <f t="shared" si="12"/>
        <v>80</v>
      </c>
    </row>
    <row r="82" spans="12:22" ht="12.75">
      <c r="L82" s="84">
        <v>120</v>
      </c>
      <c r="M82" s="85">
        <f t="shared" si="7"/>
        <v>95</v>
      </c>
      <c r="N82" s="85">
        <f t="shared" si="8"/>
        <v>6.333333333333329</v>
      </c>
      <c r="P82" s="84">
        <v>120</v>
      </c>
      <c r="Q82" s="103">
        <f t="shared" si="9"/>
        <v>95</v>
      </c>
      <c r="R82" s="103">
        <f t="shared" si="10"/>
        <v>-14.958333333333343</v>
      </c>
      <c r="T82" s="84">
        <v>120</v>
      </c>
      <c r="U82" s="85">
        <f t="shared" si="11"/>
        <v>43.208333333333336</v>
      </c>
      <c r="V82" s="85">
        <f t="shared" si="12"/>
        <v>28.208333333333336</v>
      </c>
    </row>
    <row r="83" spans="12:22" ht="12.75">
      <c r="L83" s="84">
        <v>240</v>
      </c>
      <c r="M83" s="85">
        <f t="shared" si="7"/>
        <v>95</v>
      </c>
      <c r="N83" s="85">
        <f t="shared" si="8"/>
        <v>-67.33333333333334</v>
      </c>
      <c r="P83" s="84">
        <v>240</v>
      </c>
      <c r="Q83" s="103">
        <f t="shared" si="9"/>
        <v>95</v>
      </c>
      <c r="R83" s="103">
        <f t="shared" si="10"/>
        <v>-109.91666666666669</v>
      </c>
      <c r="T83" s="84">
        <v>240</v>
      </c>
      <c r="U83" s="85">
        <f t="shared" si="11"/>
        <v>-8.583333333333329</v>
      </c>
      <c r="V83" s="85">
        <f t="shared" si="12"/>
        <v>-23.58333333333333</v>
      </c>
    </row>
    <row r="84" spans="12:22" ht="12.75">
      <c r="L84" s="84">
        <v>300</v>
      </c>
      <c r="M84" s="85">
        <f t="shared" si="7"/>
        <v>95</v>
      </c>
      <c r="N84" s="85">
        <f t="shared" si="8"/>
        <v>-104.16666666666669</v>
      </c>
      <c r="P84" s="84">
        <v>300</v>
      </c>
      <c r="Q84" s="103">
        <f t="shared" si="9"/>
        <v>95</v>
      </c>
      <c r="R84" s="103">
        <f t="shared" si="10"/>
        <v>-157.39583333333337</v>
      </c>
      <c r="T84" s="84">
        <v>300</v>
      </c>
      <c r="U84" s="85">
        <f t="shared" si="11"/>
        <v>-34.47916666666666</v>
      </c>
      <c r="V84" s="85">
        <f t="shared" si="12"/>
        <v>-49.47916666666666</v>
      </c>
    </row>
    <row r="85" spans="12:22" ht="12.75">
      <c r="L85" s="84">
        <v>360</v>
      </c>
      <c r="M85" s="85">
        <f t="shared" si="7"/>
        <v>95</v>
      </c>
      <c r="N85" s="85">
        <f t="shared" si="8"/>
        <v>-141</v>
      </c>
      <c r="P85" s="84">
        <v>360</v>
      </c>
      <c r="Q85" s="103">
        <f t="shared" si="9"/>
        <v>95</v>
      </c>
      <c r="R85" s="103">
        <f t="shared" si="10"/>
        <v>-204.87500000000006</v>
      </c>
      <c r="T85" s="84">
        <v>360</v>
      </c>
      <c r="U85" s="85">
        <f t="shared" si="11"/>
        <v>-60.375</v>
      </c>
      <c r="V85" s="85">
        <f t="shared" si="12"/>
        <v>-75.375</v>
      </c>
    </row>
    <row r="86" spans="12:22" ht="12.75">
      <c r="L86" s="84">
        <v>420</v>
      </c>
      <c r="M86" s="85">
        <f t="shared" si="7"/>
        <v>95</v>
      </c>
      <c r="N86" s="85">
        <f t="shared" si="8"/>
        <v>-177.83333333333337</v>
      </c>
      <c r="P86" s="84">
        <v>420</v>
      </c>
      <c r="Q86" s="103">
        <f t="shared" si="9"/>
        <v>95</v>
      </c>
      <c r="R86" s="103">
        <f t="shared" si="10"/>
        <v>-252.35416666666674</v>
      </c>
      <c r="T86" s="84">
        <v>420</v>
      </c>
      <c r="U86" s="85">
        <f t="shared" si="11"/>
        <v>-86.27083333333331</v>
      </c>
      <c r="V86" s="85">
        <f t="shared" si="12"/>
        <v>-101.27083333333331</v>
      </c>
    </row>
    <row r="87" spans="12:22" ht="12.75">
      <c r="L87" s="84">
        <v>480</v>
      </c>
      <c r="M87" s="85">
        <f t="shared" si="7"/>
        <v>95</v>
      </c>
      <c r="N87" s="85">
        <f t="shared" si="8"/>
        <v>-214.66666666666669</v>
      </c>
      <c r="P87" s="84">
        <v>480</v>
      </c>
      <c r="Q87" s="103">
        <f t="shared" si="9"/>
        <v>95</v>
      </c>
      <c r="R87" s="103">
        <f t="shared" si="10"/>
        <v>-299.83333333333337</v>
      </c>
      <c r="T87" s="84">
        <v>480</v>
      </c>
      <c r="U87" s="85">
        <f t="shared" si="11"/>
        <v>-112.16666666666666</v>
      </c>
      <c r="V87" s="85">
        <f t="shared" si="12"/>
        <v>-127.16666666666666</v>
      </c>
    </row>
    <row r="88" spans="12:22" ht="12.75">
      <c r="L88" s="84">
        <v>540</v>
      </c>
      <c r="M88" s="85">
        <f t="shared" si="7"/>
        <v>95</v>
      </c>
      <c r="N88" s="85">
        <f t="shared" si="8"/>
        <v>-251.5</v>
      </c>
      <c r="P88" s="84">
        <v>540</v>
      </c>
      <c r="Q88" s="103">
        <f t="shared" si="9"/>
        <v>95</v>
      </c>
      <c r="R88" s="103">
        <f t="shared" si="10"/>
        <v>-347.31250000000006</v>
      </c>
      <c r="T88" s="84">
        <v>540</v>
      </c>
      <c r="U88" s="85">
        <f t="shared" si="11"/>
        <v>-138.06249999999997</v>
      </c>
      <c r="V88" s="85">
        <f t="shared" si="12"/>
        <v>-153.06249999999997</v>
      </c>
    </row>
    <row r="89" ht="12.75"/>
    <row r="97" ht="12.75"/>
    <row r="98" ht="12.75"/>
    <row r="99" ht="12.75"/>
    <row r="106" ht="12.75"/>
    <row r="107" ht="12.75"/>
    <row r="108" ht="12.75"/>
    <row r="115" ht="12.75"/>
    <row r="116" ht="12.75"/>
    <row r="117" ht="12.75"/>
    <row r="124" ht="12.75"/>
    <row r="125" ht="12.75"/>
    <row r="126" ht="12.75"/>
    <row r="133" ht="12.75"/>
    <row r="134" ht="12.75"/>
    <row r="135" ht="12.75"/>
  </sheetData>
  <printOptions/>
  <pageMargins left="0.75" right="0.75" top="1.16" bottom="1" header="0.4921259845" footer="0.4921259845"/>
  <pageSetup fitToHeight="0" horizontalDpi="600" verticalDpi="600" orientation="landscape" paperSize="9" scale="80" r:id="rId3"/>
  <headerFooter alignWithMargins="0">
    <oddHeader>&amp;LFeuerwehr Düsseldorf
Abt. Technik&amp;CEnergiebilanz ErkKw 
12V Bordnetz&amp;R  Dipl. Ing. Oliver Lang</oddHeader>
    <oddFooter>&amp;LStand: &amp;D, &amp;T</oddFooter>
  </headerFooter>
  <rowBreaks count="1" manualBreakCount="1">
    <brk id="37" max="13" man="1"/>
  </rowBreaks>
  <colBreaks count="1" manualBreakCount="1">
    <brk id="11" max="7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0"/>
  <sheetViews>
    <sheetView showGridLines="0" workbookViewId="0" topLeftCell="A1">
      <selection activeCell="D91" sqref="D91"/>
    </sheetView>
  </sheetViews>
  <sheetFormatPr defaultColWidth="11.421875" defaultRowHeight="12.75"/>
  <cols>
    <col min="1" max="1" width="17.00390625" style="74" customWidth="1"/>
    <col min="2" max="2" width="22.57421875" style="74" customWidth="1"/>
    <col min="3" max="3" width="18.8515625" style="74" customWidth="1"/>
    <col min="4" max="5" width="11.421875" style="74" customWidth="1"/>
    <col min="6" max="6" width="9.8515625" style="95" customWidth="1"/>
    <col min="7" max="7" width="23.28125" style="74" bestFit="1" customWidth="1"/>
    <col min="8" max="8" width="22.8515625" style="74" bestFit="1" customWidth="1"/>
    <col min="9" max="9" width="11.421875" style="74" customWidth="1"/>
    <col min="10" max="10" width="23.57421875" style="74" customWidth="1"/>
    <col min="11" max="11" width="25.00390625" style="74" customWidth="1"/>
    <col min="12" max="12" width="24.00390625" style="74" customWidth="1"/>
    <col min="13" max="13" width="11.421875" style="74" customWidth="1"/>
    <col min="14" max="14" width="12.28125" style="74" customWidth="1"/>
    <col min="15" max="15" width="23.28125" style="74" bestFit="1" customWidth="1"/>
    <col min="16" max="16" width="22.8515625" style="74" bestFit="1" customWidth="1"/>
    <col min="17" max="16384" width="11.421875" style="74" customWidth="1"/>
  </cols>
  <sheetData>
    <row r="1" ht="12.75"/>
    <row r="2" ht="12.75">
      <c r="A2" s="93"/>
    </row>
    <row r="3" spans="1:8" ht="12.75">
      <c r="A3" s="13" t="s">
        <v>1</v>
      </c>
      <c r="B3" s="4" t="s">
        <v>2</v>
      </c>
      <c r="C3" s="4" t="s">
        <v>3</v>
      </c>
      <c r="D3" s="2" t="s">
        <v>4</v>
      </c>
      <c r="E3" s="3" t="s">
        <v>5</v>
      </c>
      <c r="F3" s="4" t="s">
        <v>6</v>
      </c>
      <c r="G3" s="6"/>
      <c r="H3" s="2"/>
    </row>
    <row r="4" spans="1:8" ht="12.75">
      <c r="A4" s="14"/>
      <c r="B4" s="77"/>
      <c r="C4" s="77"/>
      <c r="D4" s="5"/>
      <c r="E4" s="6"/>
      <c r="F4" s="7"/>
      <c r="G4" s="6"/>
      <c r="H4" s="78" t="s">
        <v>83</v>
      </c>
    </row>
    <row r="5" spans="1:8" ht="12.75">
      <c r="A5" s="79" t="s">
        <v>101</v>
      </c>
      <c r="B5" s="12"/>
      <c r="C5" s="14"/>
      <c r="D5" s="12"/>
      <c r="E5" s="15"/>
      <c r="F5" s="16"/>
      <c r="G5" s="6"/>
      <c r="H5" s="15"/>
    </row>
    <row r="6" spans="1:8" ht="12.75">
      <c r="A6" s="27">
        <v>1</v>
      </c>
      <c r="B6" s="27" t="s">
        <v>102</v>
      </c>
      <c r="C6" s="28">
        <v>1</v>
      </c>
      <c r="D6" s="28">
        <v>75</v>
      </c>
      <c r="E6" s="28">
        <v>50</v>
      </c>
      <c r="F6" s="29">
        <f aca="true" t="shared" si="0" ref="F6:F12">E6/12</f>
        <v>4.166666666666667</v>
      </c>
      <c r="G6" s="9"/>
      <c r="H6" s="29" t="e">
        <f>F6*(#REF!/100)*(C53/60)</f>
        <v>#REF!</v>
      </c>
    </row>
    <row r="7" spans="1:14" ht="15.75">
      <c r="A7" s="48">
        <v>2</v>
      </c>
      <c r="B7" s="48" t="s">
        <v>108</v>
      </c>
      <c r="C7" s="80">
        <v>1</v>
      </c>
      <c r="D7" s="80">
        <v>50</v>
      </c>
      <c r="E7" s="80">
        <f aca="true" t="shared" si="1" ref="E7:E12">C7*D7</f>
        <v>50</v>
      </c>
      <c r="F7" s="54">
        <f t="shared" si="0"/>
        <v>4.166666666666667</v>
      </c>
      <c r="G7" s="51"/>
      <c r="H7" s="54"/>
      <c r="J7" s="96"/>
      <c r="N7" s="96"/>
    </row>
    <row r="8" spans="1:8" ht="12.75">
      <c r="A8" s="27">
        <v>3</v>
      </c>
      <c r="B8" s="27" t="s">
        <v>103</v>
      </c>
      <c r="C8" s="28">
        <v>1</v>
      </c>
      <c r="D8" s="28">
        <v>10</v>
      </c>
      <c r="E8" s="28">
        <f t="shared" si="1"/>
        <v>10</v>
      </c>
      <c r="F8" s="29">
        <f t="shared" si="0"/>
        <v>0.8333333333333334</v>
      </c>
      <c r="G8" s="9"/>
      <c r="H8" s="29"/>
    </row>
    <row r="9" spans="1:16" ht="12.75">
      <c r="A9" s="48">
        <v>4</v>
      </c>
      <c r="B9" s="48" t="s">
        <v>104</v>
      </c>
      <c r="C9" s="48">
        <v>1</v>
      </c>
      <c r="D9" s="48">
        <v>25</v>
      </c>
      <c r="E9" s="80">
        <f t="shared" si="1"/>
        <v>25</v>
      </c>
      <c r="F9" s="49">
        <f t="shared" si="0"/>
        <v>2.0833333333333335</v>
      </c>
      <c r="G9" s="51"/>
      <c r="H9" s="54" t="e">
        <f>F9*(#REF!/100)*(C53/60)</f>
        <v>#REF!</v>
      </c>
      <c r="I9" s="99"/>
      <c r="J9" s="98"/>
      <c r="K9" s="98"/>
      <c r="L9" s="98"/>
      <c r="N9" s="98"/>
      <c r="O9" s="98"/>
      <c r="P9" s="98"/>
    </row>
    <row r="10" spans="1:16" ht="12.75">
      <c r="A10" s="27">
        <f aca="true" t="shared" si="2" ref="A10:A17">A9+1</f>
        <v>5</v>
      </c>
      <c r="B10" s="27" t="s">
        <v>105</v>
      </c>
      <c r="C10" s="27">
        <v>1</v>
      </c>
      <c r="D10" s="27">
        <v>25</v>
      </c>
      <c r="E10" s="28">
        <f t="shared" si="1"/>
        <v>25</v>
      </c>
      <c r="F10" s="32">
        <f t="shared" si="0"/>
        <v>2.0833333333333335</v>
      </c>
      <c r="G10" s="9"/>
      <c r="H10" s="29" t="e">
        <f>F10*(#REF!/100)*(C53/60)</f>
        <v>#REF!</v>
      </c>
      <c r="I10" s="99"/>
      <c r="J10" s="99"/>
      <c r="K10" s="112"/>
      <c r="L10" s="112"/>
      <c r="N10" s="99"/>
      <c r="O10" s="112"/>
      <c r="P10" s="112"/>
    </row>
    <row r="11" spans="1:16" ht="12.75">
      <c r="A11" s="48">
        <f t="shared" si="2"/>
        <v>6</v>
      </c>
      <c r="B11" s="48" t="s">
        <v>106</v>
      </c>
      <c r="C11" s="48">
        <v>1</v>
      </c>
      <c r="D11" s="48">
        <v>25</v>
      </c>
      <c r="E11" s="80">
        <f t="shared" si="1"/>
        <v>25</v>
      </c>
      <c r="F11" s="49">
        <f t="shared" si="0"/>
        <v>2.0833333333333335</v>
      </c>
      <c r="G11" s="51"/>
      <c r="H11" s="54" t="e">
        <f>F11*(#REF!/100)*(C53/60)</f>
        <v>#REF!</v>
      </c>
      <c r="I11" s="99"/>
      <c r="J11" s="99"/>
      <c r="K11" s="112"/>
      <c r="L11" s="112"/>
      <c r="N11" s="99"/>
      <c r="O11" s="101"/>
      <c r="P11" s="101"/>
    </row>
    <row r="12" spans="1:16" ht="12.75">
      <c r="A12" s="27">
        <f t="shared" si="2"/>
        <v>7</v>
      </c>
      <c r="B12" s="27" t="s">
        <v>107</v>
      </c>
      <c r="C12" s="27">
        <v>1</v>
      </c>
      <c r="D12" s="27">
        <v>12</v>
      </c>
      <c r="E12" s="28">
        <f t="shared" si="1"/>
        <v>12</v>
      </c>
      <c r="F12" s="32">
        <f t="shared" si="0"/>
        <v>1</v>
      </c>
      <c r="G12" s="9"/>
      <c r="H12" s="29" t="e">
        <f>F12*(#REF!/100)*(C53/60)</f>
        <v>#REF!</v>
      </c>
      <c r="I12" s="99"/>
      <c r="J12" s="99"/>
      <c r="K12" s="112"/>
      <c r="L12" s="112"/>
      <c r="N12" s="99"/>
      <c r="O12" s="101"/>
      <c r="P12" s="101"/>
    </row>
    <row r="13" spans="1:16" ht="12.75">
      <c r="A13" s="48">
        <f t="shared" si="2"/>
        <v>8</v>
      </c>
      <c r="B13" s="48" t="s">
        <v>109</v>
      </c>
      <c r="C13" s="48">
        <v>1</v>
      </c>
      <c r="D13" s="48"/>
      <c r="E13" s="48"/>
      <c r="F13" s="49"/>
      <c r="G13" s="51"/>
      <c r="H13" s="54" t="e">
        <f>F13*(#REF!/100)*(C53/60)</f>
        <v>#REF!</v>
      </c>
      <c r="I13" s="99"/>
      <c r="J13" s="99"/>
      <c r="K13" s="112"/>
      <c r="L13" s="112"/>
      <c r="N13" s="99"/>
      <c r="O13" s="101"/>
      <c r="P13" s="101"/>
    </row>
    <row r="14" spans="1:16" ht="12.75">
      <c r="A14" s="27">
        <f t="shared" si="2"/>
        <v>9</v>
      </c>
      <c r="B14" s="27"/>
      <c r="C14" s="27"/>
      <c r="D14" s="27"/>
      <c r="E14" s="27"/>
      <c r="F14" s="32"/>
      <c r="G14" s="9"/>
      <c r="H14" s="29" t="e">
        <f>F14*(#REF!/100)*(C53/60)</f>
        <v>#REF!</v>
      </c>
      <c r="I14" s="99"/>
      <c r="J14" s="99"/>
      <c r="K14" s="112"/>
      <c r="L14" s="112"/>
      <c r="N14" s="99"/>
      <c r="O14" s="101"/>
      <c r="P14" s="101"/>
    </row>
    <row r="15" spans="1:16" ht="12.75">
      <c r="A15" s="48">
        <f t="shared" si="2"/>
        <v>10</v>
      </c>
      <c r="B15" s="48"/>
      <c r="C15" s="48"/>
      <c r="D15" s="113"/>
      <c r="E15" s="48"/>
      <c r="F15" s="49"/>
      <c r="G15" s="51"/>
      <c r="H15" s="54" t="e">
        <f>F15*(#REF!/100)*(C53/60)</f>
        <v>#REF!</v>
      </c>
      <c r="I15" s="99"/>
      <c r="J15" s="99"/>
      <c r="K15" s="112"/>
      <c r="L15" s="112"/>
      <c r="N15" s="99"/>
      <c r="O15" s="101"/>
      <c r="P15" s="101"/>
    </row>
    <row r="16" spans="1:16" ht="12.75">
      <c r="A16" s="27">
        <f t="shared" si="2"/>
        <v>11</v>
      </c>
      <c r="B16" s="34"/>
      <c r="C16" s="27"/>
      <c r="D16" s="118" t="s">
        <v>117</v>
      </c>
      <c r="E16" s="119">
        <f>SUM(E6:E15)</f>
        <v>197</v>
      </c>
      <c r="F16" s="124">
        <f>SUM(F6:F15)</f>
        <v>16.41666666666667</v>
      </c>
      <c r="G16" s="9"/>
      <c r="H16" s="29" t="e">
        <f>F16*(#REF!/100)*(C53/60)</f>
        <v>#REF!</v>
      </c>
      <c r="I16" s="99"/>
      <c r="J16" s="99"/>
      <c r="K16" s="112"/>
      <c r="L16" s="112"/>
      <c r="N16" s="99"/>
      <c r="O16" s="101"/>
      <c r="P16" s="101"/>
    </row>
    <row r="17" spans="1:16" ht="12.75" hidden="1">
      <c r="A17" s="48">
        <f t="shared" si="2"/>
        <v>12</v>
      </c>
      <c r="B17" s="55"/>
      <c r="C17" s="48">
        <v>1</v>
      </c>
      <c r="D17" s="48"/>
      <c r="E17" s="48">
        <f>C17*D17</f>
        <v>0</v>
      </c>
      <c r="F17" s="49">
        <f>E17/12</f>
        <v>0</v>
      </c>
      <c r="G17" s="51"/>
      <c r="H17" s="54" t="e">
        <f>F17*(#REF!/100)*(C53/60)</f>
        <v>#REF!</v>
      </c>
      <c r="J17" s="99"/>
      <c r="K17" s="112"/>
      <c r="L17" s="112"/>
      <c r="N17" s="99"/>
      <c r="O17" s="101"/>
      <c r="P17" s="101"/>
    </row>
    <row r="18" spans="1:16" ht="13.5" hidden="1" thickBot="1">
      <c r="A18" s="1"/>
      <c r="B18" s="10"/>
      <c r="C18" s="1"/>
      <c r="D18" s="1"/>
      <c r="E18" s="1"/>
      <c r="F18" s="11"/>
      <c r="G18" s="9" t="s">
        <v>38</v>
      </c>
      <c r="H18" s="35" t="e">
        <f>SUM(H6:H17)</f>
        <v>#REF!</v>
      </c>
      <c r="J18" s="99"/>
      <c r="K18" s="112"/>
      <c r="L18" s="112"/>
      <c r="N18" s="99"/>
      <c r="O18" s="101"/>
      <c r="P18" s="101"/>
    </row>
    <row r="19" spans="7:16" ht="12.75" hidden="1">
      <c r="G19" s="101"/>
      <c r="H19" s="101"/>
      <c r="J19" s="99"/>
      <c r="K19" s="112"/>
      <c r="L19" s="112"/>
      <c r="N19" s="99"/>
      <c r="O19" s="101"/>
      <c r="P19" s="101"/>
    </row>
    <row r="20" spans="2:16" ht="12.75" hidden="1">
      <c r="B20" s="90"/>
      <c r="C20" s="97"/>
      <c r="D20" s="90"/>
      <c r="E20" s="90"/>
      <c r="G20" s="101"/>
      <c r="H20" s="101"/>
      <c r="J20" s="99"/>
      <c r="K20" s="112"/>
      <c r="L20" s="112"/>
      <c r="N20" s="99"/>
      <c r="O20" s="101"/>
      <c r="P20" s="101"/>
    </row>
    <row r="21" spans="2:16" ht="12.75" hidden="1">
      <c r="B21" s="90"/>
      <c r="C21" s="97"/>
      <c r="D21" s="90"/>
      <c r="E21" s="90"/>
      <c r="G21" s="101"/>
      <c r="H21" s="101"/>
      <c r="J21" s="99"/>
      <c r="K21" s="112"/>
      <c r="L21" s="112"/>
      <c r="N21" s="99"/>
      <c r="O21" s="101"/>
      <c r="P21" s="101"/>
    </row>
    <row r="22" spans="5:16" ht="12.75" hidden="1">
      <c r="E22" s="100"/>
      <c r="G22" s="101"/>
      <c r="H22" s="101"/>
      <c r="J22" s="99"/>
      <c r="K22" s="112"/>
      <c r="L22" s="112"/>
      <c r="N22" s="99"/>
      <c r="O22" s="101"/>
      <c r="P22" s="101"/>
    </row>
    <row r="23" spans="2:16" ht="12.75" hidden="1">
      <c r="B23" s="100"/>
      <c r="C23" s="100"/>
      <c r="D23" s="100"/>
      <c r="E23" s="100"/>
      <c r="G23" s="101"/>
      <c r="H23" s="101"/>
      <c r="J23" s="99"/>
      <c r="K23" s="112"/>
      <c r="L23" s="112"/>
      <c r="N23" s="99"/>
      <c r="O23" s="101"/>
      <c r="P23" s="101"/>
    </row>
    <row r="24" spans="2:16" ht="12.75" hidden="1">
      <c r="B24" s="100"/>
      <c r="C24" s="100"/>
      <c r="D24" s="100"/>
      <c r="E24" s="100"/>
      <c r="G24" s="101"/>
      <c r="H24" s="101"/>
      <c r="J24" s="99"/>
      <c r="K24" s="112"/>
      <c r="L24" s="112"/>
      <c r="N24" s="99"/>
      <c r="O24" s="101"/>
      <c r="P24" s="101"/>
    </row>
    <row r="25" spans="2:16" ht="12.75" hidden="1">
      <c r="B25" s="100"/>
      <c r="C25" s="100"/>
      <c r="D25" s="100"/>
      <c r="E25" s="100"/>
      <c r="G25" s="101"/>
      <c r="H25" s="101"/>
      <c r="J25" s="99"/>
      <c r="K25" s="112"/>
      <c r="L25" s="112"/>
      <c r="N25" s="99"/>
      <c r="O25" s="101"/>
      <c r="P25" s="101"/>
    </row>
    <row r="26" spans="2:16" ht="12.75" hidden="1">
      <c r="B26" s="100"/>
      <c r="C26" s="100"/>
      <c r="D26" s="100"/>
      <c r="E26" s="100"/>
      <c r="G26" s="101"/>
      <c r="H26" s="101"/>
      <c r="J26" s="99"/>
      <c r="K26" s="112"/>
      <c r="L26" s="112"/>
      <c r="N26" s="99"/>
      <c r="O26" s="101"/>
      <c r="P26" s="101"/>
    </row>
    <row r="27" spans="2:16" ht="12.75" hidden="1">
      <c r="B27" s="100"/>
      <c r="C27" s="100"/>
      <c r="D27" s="100"/>
      <c r="E27" s="100"/>
      <c r="G27" s="101"/>
      <c r="H27" s="101"/>
      <c r="J27" s="99"/>
      <c r="K27" s="112"/>
      <c r="L27" s="112"/>
      <c r="N27" s="99"/>
      <c r="O27" s="101"/>
      <c r="P27" s="101"/>
    </row>
    <row r="28" spans="7:16" ht="12.75" hidden="1">
      <c r="G28" s="101"/>
      <c r="H28" s="101"/>
      <c r="J28" s="99"/>
      <c r="K28" s="112"/>
      <c r="L28" s="112"/>
      <c r="N28" s="99"/>
      <c r="O28" s="101"/>
      <c r="P28" s="101"/>
    </row>
    <row r="29" spans="2:16" ht="12.75" hidden="1">
      <c r="B29" s="90"/>
      <c r="C29" s="97"/>
      <c r="D29" s="90"/>
      <c r="E29" s="90"/>
      <c r="G29" s="101"/>
      <c r="H29" s="101"/>
      <c r="J29" s="99"/>
      <c r="K29" s="112"/>
      <c r="L29" s="112"/>
      <c r="N29" s="99"/>
      <c r="O29" s="101"/>
      <c r="P29" s="101"/>
    </row>
    <row r="30" spans="2:16" ht="12.75" hidden="1">
      <c r="B30" s="90"/>
      <c r="C30" s="97"/>
      <c r="D30" s="90"/>
      <c r="E30" s="90"/>
      <c r="G30" s="101"/>
      <c r="H30" s="101"/>
      <c r="J30" s="99"/>
      <c r="K30" s="112"/>
      <c r="L30" s="112"/>
      <c r="N30" s="99"/>
      <c r="O30" s="101"/>
      <c r="P30" s="101"/>
    </row>
    <row r="31" spans="5:16" ht="12.75" hidden="1">
      <c r="E31" s="100"/>
      <c r="G31" s="101"/>
      <c r="H31" s="101"/>
      <c r="J31" s="99"/>
      <c r="K31" s="112"/>
      <c r="L31" s="112"/>
      <c r="N31" s="99"/>
      <c r="O31" s="101"/>
      <c r="P31" s="101"/>
    </row>
    <row r="32" spans="2:16" ht="12.75" hidden="1">
      <c r="B32" s="100"/>
      <c r="C32" s="100"/>
      <c r="D32" s="100"/>
      <c r="E32" s="100"/>
      <c r="G32" s="101"/>
      <c r="H32" s="101"/>
      <c r="J32" s="99"/>
      <c r="K32" s="112"/>
      <c r="L32" s="112"/>
      <c r="N32" s="99"/>
      <c r="O32" s="101"/>
      <c r="P32" s="101"/>
    </row>
    <row r="33" spans="2:16" ht="12.75" hidden="1">
      <c r="B33" s="100"/>
      <c r="C33" s="100"/>
      <c r="D33" s="100"/>
      <c r="E33" s="100"/>
      <c r="G33" s="101"/>
      <c r="H33" s="101"/>
      <c r="J33" s="99"/>
      <c r="K33" s="112"/>
      <c r="L33" s="112"/>
      <c r="N33" s="99"/>
      <c r="O33" s="101"/>
      <c r="P33" s="101"/>
    </row>
    <row r="34" spans="2:16" ht="12.75" hidden="1">
      <c r="B34" s="100"/>
      <c r="C34" s="100"/>
      <c r="D34" s="100"/>
      <c r="E34" s="100"/>
      <c r="G34" s="101"/>
      <c r="H34" s="101"/>
      <c r="J34" s="99"/>
      <c r="K34" s="112"/>
      <c r="L34" s="112"/>
      <c r="N34" s="99"/>
      <c r="O34" s="101"/>
      <c r="P34" s="101"/>
    </row>
    <row r="35" spans="2:16" ht="12.75" hidden="1">
      <c r="B35" s="100"/>
      <c r="C35" s="100"/>
      <c r="D35" s="100"/>
      <c r="E35" s="100"/>
      <c r="G35" s="101"/>
      <c r="H35" s="101"/>
      <c r="J35" s="99"/>
      <c r="K35" s="112"/>
      <c r="L35" s="112"/>
      <c r="N35" s="99"/>
      <c r="O35" s="101"/>
      <c r="P35" s="101"/>
    </row>
    <row r="36" spans="2:16" ht="12.75" hidden="1">
      <c r="B36" s="100"/>
      <c r="C36" s="100"/>
      <c r="D36" s="100"/>
      <c r="E36" s="100"/>
      <c r="G36" s="101"/>
      <c r="H36" s="101"/>
      <c r="J36" s="99"/>
      <c r="K36" s="112"/>
      <c r="L36" s="112"/>
      <c r="N36" s="99"/>
      <c r="O36" s="101"/>
      <c r="P36" s="101"/>
    </row>
    <row r="37" spans="7:16" ht="12.75" hidden="1">
      <c r="G37" s="101"/>
      <c r="H37" s="101"/>
      <c r="J37" s="99"/>
      <c r="K37" s="112"/>
      <c r="L37" s="112"/>
      <c r="N37" s="99"/>
      <c r="O37" s="101"/>
      <c r="P37" s="101"/>
    </row>
    <row r="38" spans="2:16" ht="12.75" hidden="1">
      <c r="B38" s="90"/>
      <c r="C38" s="97"/>
      <c r="D38" s="90"/>
      <c r="E38" s="90"/>
      <c r="G38" s="101"/>
      <c r="H38" s="101"/>
      <c r="J38" s="99"/>
      <c r="K38" s="112"/>
      <c r="L38" s="112"/>
      <c r="N38" s="99"/>
      <c r="O38" s="101"/>
      <c r="P38" s="101"/>
    </row>
    <row r="39" spans="2:16" ht="12.75" hidden="1">
      <c r="B39" s="90"/>
      <c r="C39" s="97"/>
      <c r="D39" s="90"/>
      <c r="E39" s="90"/>
      <c r="G39" s="101"/>
      <c r="H39" s="101"/>
      <c r="J39" s="99"/>
      <c r="K39" s="112"/>
      <c r="L39" s="112"/>
      <c r="N39" s="99"/>
      <c r="O39" s="101"/>
      <c r="P39" s="101"/>
    </row>
    <row r="40" spans="5:16" ht="12.75" hidden="1">
      <c r="E40" s="100"/>
      <c r="G40" s="101"/>
      <c r="H40" s="101"/>
      <c r="J40" s="99"/>
      <c r="K40" s="112"/>
      <c r="L40" s="112"/>
      <c r="N40" s="99"/>
      <c r="O40" s="101"/>
      <c r="P40" s="101"/>
    </row>
    <row r="41" spans="2:16" ht="12.75" hidden="1">
      <c r="B41" s="100"/>
      <c r="C41" s="100"/>
      <c r="D41" s="100"/>
      <c r="E41" s="100"/>
      <c r="G41" s="101"/>
      <c r="H41" s="101"/>
      <c r="J41" s="99"/>
      <c r="K41" s="112"/>
      <c r="L41" s="112"/>
      <c r="N41" s="99"/>
      <c r="O41" s="101"/>
      <c r="P41" s="101"/>
    </row>
    <row r="42" spans="2:16" ht="12.75" hidden="1">
      <c r="B42" s="100"/>
      <c r="C42" s="100"/>
      <c r="D42" s="100"/>
      <c r="E42" s="100"/>
      <c r="G42" s="101"/>
      <c r="H42" s="101"/>
      <c r="J42" s="99"/>
      <c r="K42" s="112"/>
      <c r="L42" s="112"/>
      <c r="N42" s="99"/>
      <c r="O42" s="101"/>
      <c r="P42" s="101"/>
    </row>
    <row r="43" spans="2:16" ht="12.75" hidden="1">
      <c r="B43" s="100"/>
      <c r="C43" s="100"/>
      <c r="D43" s="100"/>
      <c r="E43" s="100"/>
      <c r="G43" s="101"/>
      <c r="H43" s="101"/>
      <c r="J43" s="99"/>
      <c r="K43" s="112"/>
      <c r="L43" s="112"/>
      <c r="N43" s="99"/>
      <c r="O43" s="101"/>
      <c r="P43" s="101"/>
    </row>
    <row r="44" spans="2:16" ht="12.75" hidden="1">
      <c r="B44" s="100"/>
      <c r="C44" s="100"/>
      <c r="D44" s="100"/>
      <c r="E44" s="100"/>
      <c r="G44" s="101"/>
      <c r="H44" s="101"/>
      <c r="J44" s="99"/>
      <c r="K44" s="112"/>
      <c r="L44" s="112"/>
      <c r="N44" s="99"/>
      <c r="O44" s="101"/>
      <c r="P44" s="101"/>
    </row>
    <row r="45" spans="2:16" ht="12.75" hidden="1">
      <c r="B45" s="100"/>
      <c r="C45" s="100"/>
      <c r="D45" s="100"/>
      <c r="E45" s="100"/>
      <c r="G45" s="101"/>
      <c r="H45" s="101"/>
      <c r="J45" s="99"/>
      <c r="K45" s="112"/>
      <c r="L45" s="112"/>
      <c r="N45" s="99"/>
      <c r="O45" s="101"/>
      <c r="P45" s="101"/>
    </row>
    <row r="46" spans="7:16" ht="12.75" hidden="1">
      <c r="G46" s="101"/>
      <c r="H46" s="101"/>
      <c r="J46" s="99"/>
      <c r="K46" s="112"/>
      <c r="L46" s="112"/>
      <c r="N46" s="99"/>
      <c r="O46" s="101"/>
      <c r="P46" s="101"/>
    </row>
    <row r="47" spans="2:16" ht="12.75" hidden="1">
      <c r="B47" s="90"/>
      <c r="C47" s="97"/>
      <c r="D47" s="90"/>
      <c r="E47" s="90"/>
      <c r="G47" s="101"/>
      <c r="H47" s="101"/>
      <c r="J47" s="99"/>
      <c r="K47" s="112"/>
      <c r="L47" s="112"/>
      <c r="N47" s="99"/>
      <c r="O47" s="101"/>
      <c r="P47" s="101"/>
    </row>
    <row r="48" spans="2:16" ht="12.75" hidden="1">
      <c r="B48" s="90"/>
      <c r="C48" s="97"/>
      <c r="D48" s="90"/>
      <c r="E48" s="90"/>
      <c r="G48" s="101"/>
      <c r="H48" s="101"/>
      <c r="J48" s="99"/>
      <c r="K48" s="112"/>
      <c r="L48" s="112"/>
      <c r="N48" s="99"/>
      <c r="O48" s="101"/>
      <c r="P48" s="101"/>
    </row>
    <row r="49" spans="5:16" ht="12.75" hidden="1">
      <c r="E49" s="100"/>
      <c r="G49" s="101"/>
      <c r="H49" s="101"/>
      <c r="J49" s="99"/>
      <c r="K49" s="112"/>
      <c r="L49" s="112"/>
      <c r="N49" s="99"/>
      <c r="O49" s="101"/>
      <c r="P49" s="101"/>
    </row>
    <row r="50" spans="2:16" ht="12.75" hidden="1">
      <c r="B50" s="100"/>
      <c r="C50" s="100"/>
      <c r="D50" s="100"/>
      <c r="E50" s="100"/>
      <c r="G50" s="101"/>
      <c r="H50" s="101"/>
      <c r="J50" s="99"/>
      <c r="K50" s="112"/>
      <c r="L50" s="112"/>
      <c r="N50" s="99"/>
      <c r="O50" s="101"/>
      <c r="P50" s="101"/>
    </row>
    <row r="51" spans="2:16" ht="12.75" hidden="1">
      <c r="B51" s="100"/>
      <c r="C51" s="100"/>
      <c r="D51" s="100"/>
      <c r="E51" s="100"/>
      <c r="G51" s="101"/>
      <c r="H51" s="101"/>
      <c r="J51" s="99"/>
      <c r="K51" s="112"/>
      <c r="L51" s="112"/>
      <c r="N51" s="99"/>
      <c r="O51" s="101"/>
      <c r="P51" s="101"/>
    </row>
    <row r="52" spans="2:16" ht="12.75" hidden="1">
      <c r="B52" s="100"/>
      <c r="C52" s="100"/>
      <c r="D52" s="100"/>
      <c r="E52" s="100"/>
      <c r="G52" s="101"/>
      <c r="H52" s="101"/>
      <c r="J52" s="99"/>
      <c r="K52" s="112"/>
      <c r="L52" s="112"/>
      <c r="N52" s="99"/>
      <c r="O52" s="101"/>
      <c r="P52" s="101"/>
    </row>
    <row r="53" spans="2:16" ht="12.75" hidden="1">
      <c r="B53" s="100"/>
      <c r="C53" s="100"/>
      <c r="D53" s="100"/>
      <c r="E53" s="100"/>
      <c r="G53" s="101"/>
      <c r="H53" s="101"/>
      <c r="J53" s="99"/>
      <c r="K53" s="112"/>
      <c r="L53" s="112"/>
      <c r="N53" s="99"/>
      <c r="O53" s="101"/>
      <c r="P53" s="101"/>
    </row>
    <row r="54" spans="2:16" ht="12.75" hidden="1">
      <c r="B54" s="100"/>
      <c r="C54" s="100"/>
      <c r="D54" s="100"/>
      <c r="E54" s="100"/>
      <c r="G54" s="101"/>
      <c r="H54" s="101"/>
      <c r="J54" s="99"/>
      <c r="K54" s="112"/>
      <c r="L54" s="112"/>
      <c r="N54" s="99"/>
      <c r="O54" s="101"/>
      <c r="P54" s="101"/>
    </row>
    <row r="55" spans="7:16" ht="12.75" hidden="1">
      <c r="G55" s="101"/>
      <c r="H55" s="101"/>
      <c r="J55" s="99"/>
      <c r="K55" s="112"/>
      <c r="L55" s="112"/>
      <c r="N55" s="99"/>
      <c r="O55" s="101"/>
      <c r="P55" s="101"/>
    </row>
    <row r="56" spans="2:16" ht="12.75" hidden="1">
      <c r="B56" s="90"/>
      <c r="C56" s="97"/>
      <c r="D56" s="90"/>
      <c r="E56" s="90"/>
      <c r="G56" s="101"/>
      <c r="H56" s="101"/>
      <c r="J56" s="99"/>
      <c r="K56" s="112"/>
      <c r="L56" s="112"/>
      <c r="N56" s="99"/>
      <c r="O56" s="101"/>
      <c r="P56" s="101"/>
    </row>
    <row r="57" spans="2:16" ht="12.75" hidden="1">
      <c r="B57" s="90"/>
      <c r="C57" s="97"/>
      <c r="D57" s="90"/>
      <c r="E57" s="90"/>
      <c r="G57" s="101"/>
      <c r="H57" s="101"/>
      <c r="J57" s="99"/>
      <c r="K57" s="112"/>
      <c r="L57" s="112"/>
      <c r="N57" s="99"/>
      <c r="O57" s="101"/>
      <c r="P57" s="101"/>
    </row>
    <row r="58" spans="5:16" ht="12.75" hidden="1">
      <c r="E58" s="100"/>
      <c r="G58" s="101"/>
      <c r="H58" s="101"/>
      <c r="J58" s="99"/>
      <c r="K58" s="112"/>
      <c r="L58" s="112"/>
      <c r="N58" s="99"/>
      <c r="O58" s="101"/>
      <c r="P58" s="101"/>
    </row>
    <row r="59" spans="2:16" ht="12.75" hidden="1">
      <c r="B59" s="100"/>
      <c r="C59" s="100"/>
      <c r="D59" s="100"/>
      <c r="E59" s="100"/>
      <c r="G59" s="101"/>
      <c r="H59" s="101"/>
      <c r="J59" s="99"/>
      <c r="K59" s="112"/>
      <c r="L59" s="112"/>
      <c r="N59" s="99"/>
      <c r="O59" s="101"/>
      <c r="P59" s="101"/>
    </row>
    <row r="60" spans="2:16" ht="12.75" hidden="1">
      <c r="B60" s="100"/>
      <c r="C60" s="100"/>
      <c r="D60" s="100"/>
      <c r="E60" s="100"/>
      <c r="G60" s="101"/>
      <c r="H60" s="101"/>
      <c r="J60" s="99"/>
      <c r="K60" s="112"/>
      <c r="L60" s="112"/>
      <c r="N60" s="99"/>
      <c r="O60" s="101"/>
      <c r="P60" s="101"/>
    </row>
    <row r="61" spans="2:16" ht="12.75" hidden="1">
      <c r="B61" s="100"/>
      <c r="C61" s="100"/>
      <c r="D61" s="100"/>
      <c r="E61" s="100"/>
      <c r="G61" s="101"/>
      <c r="H61" s="101"/>
      <c r="J61" s="99"/>
      <c r="K61" s="112"/>
      <c r="L61" s="112"/>
      <c r="N61" s="99"/>
      <c r="O61" s="101"/>
      <c r="P61" s="101"/>
    </row>
    <row r="62" spans="2:16" ht="12.75" hidden="1">
      <c r="B62" s="100"/>
      <c r="C62" s="100"/>
      <c r="D62" s="100"/>
      <c r="E62" s="100"/>
      <c r="G62" s="101"/>
      <c r="H62" s="101"/>
      <c r="J62" s="99"/>
      <c r="K62" s="112"/>
      <c r="L62" s="112"/>
      <c r="N62" s="99"/>
      <c r="O62" s="101"/>
      <c r="P62" s="101"/>
    </row>
    <row r="63" spans="2:16" ht="12.75" hidden="1">
      <c r="B63" s="100"/>
      <c r="C63" s="100"/>
      <c r="D63" s="100"/>
      <c r="E63" s="100"/>
      <c r="G63" s="101"/>
      <c r="H63" s="101"/>
      <c r="J63" s="99"/>
      <c r="K63" s="112"/>
      <c r="L63" s="112"/>
      <c r="N63" s="99"/>
      <c r="O63" s="101"/>
      <c r="P63" s="101"/>
    </row>
    <row r="64" spans="2:16" ht="12.75" hidden="1">
      <c r="B64" s="92"/>
      <c r="D64" s="102"/>
      <c r="E64" s="102"/>
      <c r="G64" s="101"/>
      <c r="H64" s="101"/>
      <c r="J64" s="99"/>
      <c r="K64" s="112"/>
      <c r="L64" s="112"/>
      <c r="N64" s="99"/>
      <c r="O64" s="101"/>
      <c r="P64" s="101"/>
    </row>
    <row r="65" spans="2:16" ht="12.75" hidden="1">
      <c r="B65" s="90"/>
      <c r="C65" s="97"/>
      <c r="D65" s="90"/>
      <c r="E65" s="90"/>
      <c r="G65" s="101"/>
      <c r="H65" s="101"/>
      <c r="J65" s="99"/>
      <c r="K65" s="112"/>
      <c r="L65" s="112"/>
      <c r="N65" s="99"/>
      <c r="O65" s="101"/>
      <c r="P65" s="101"/>
    </row>
    <row r="66" spans="2:16" ht="12.75" hidden="1">
      <c r="B66" s="90"/>
      <c r="C66" s="97"/>
      <c r="D66" s="90"/>
      <c r="E66" s="90"/>
      <c r="G66" s="101"/>
      <c r="H66" s="101"/>
      <c r="J66" s="99"/>
      <c r="K66" s="112"/>
      <c r="L66" s="112"/>
      <c r="N66" s="99"/>
      <c r="O66" s="101"/>
      <c r="P66" s="101"/>
    </row>
    <row r="67" spans="5:16" ht="12.75" hidden="1">
      <c r="E67" s="100"/>
      <c r="G67" s="101"/>
      <c r="H67" s="101"/>
      <c r="J67" s="99"/>
      <c r="K67" s="112"/>
      <c r="L67" s="112"/>
      <c r="N67" s="99"/>
      <c r="O67" s="101"/>
      <c r="P67" s="101"/>
    </row>
    <row r="68" spans="2:16" ht="12.75" hidden="1">
      <c r="B68" s="100"/>
      <c r="C68" s="100"/>
      <c r="D68" s="100"/>
      <c r="E68" s="100"/>
      <c r="G68" s="101"/>
      <c r="H68" s="101"/>
      <c r="J68" s="99"/>
      <c r="K68" s="112"/>
      <c r="L68" s="112"/>
      <c r="N68" s="99"/>
      <c r="O68" s="101"/>
      <c r="P68" s="101"/>
    </row>
    <row r="69" spans="2:16" ht="12.75" hidden="1">
      <c r="B69" s="100"/>
      <c r="C69" s="100"/>
      <c r="D69" s="100"/>
      <c r="E69" s="100"/>
      <c r="G69" s="101"/>
      <c r="H69" s="101"/>
      <c r="J69" s="99"/>
      <c r="K69" s="112"/>
      <c r="L69" s="112"/>
      <c r="N69" s="99"/>
      <c r="O69" s="101"/>
      <c r="P69" s="101"/>
    </row>
    <row r="70" spans="2:16" ht="12.75" hidden="1">
      <c r="B70" s="100"/>
      <c r="C70" s="100"/>
      <c r="D70" s="100"/>
      <c r="E70" s="100"/>
      <c r="G70" s="101"/>
      <c r="H70" s="101"/>
      <c r="J70" s="99"/>
      <c r="K70" s="112"/>
      <c r="L70" s="112"/>
      <c r="N70" s="99"/>
      <c r="O70" s="101"/>
      <c r="P70" s="101"/>
    </row>
    <row r="71" spans="2:16" ht="12.75" hidden="1">
      <c r="B71" s="100"/>
      <c r="C71" s="100"/>
      <c r="D71" s="100"/>
      <c r="E71" s="100"/>
      <c r="G71" s="101"/>
      <c r="H71" s="101"/>
      <c r="J71" s="99"/>
      <c r="K71" s="112"/>
      <c r="L71" s="112"/>
      <c r="N71" s="99"/>
      <c r="O71" s="101"/>
      <c r="P71" s="101"/>
    </row>
    <row r="72" spans="2:16" ht="12.75" hidden="1">
      <c r="B72" s="100"/>
      <c r="C72" s="100"/>
      <c r="D72" s="100"/>
      <c r="E72" s="100"/>
      <c r="G72" s="101"/>
      <c r="H72" s="101"/>
      <c r="J72" s="99"/>
      <c r="K72" s="112"/>
      <c r="L72" s="112"/>
      <c r="N72" s="99"/>
      <c r="O72" s="101"/>
      <c r="P72" s="101"/>
    </row>
    <row r="73" spans="2:16" ht="12.75" hidden="1">
      <c r="B73" s="100"/>
      <c r="C73" s="100"/>
      <c r="D73" s="100"/>
      <c r="E73" s="100"/>
      <c r="G73" s="101"/>
      <c r="H73" s="101"/>
      <c r="J73" s="99"/>
      <c r="K73" s="112"/>
      <c r="L73" s="112"/>
      <c r="N73" s="99"/>
      <c r="O73" s="101"/>
      <c r="P73" s="101"/>
    </row>
    <row r="74" spans="2:16" ht="12.75" hidden="1">
      <c r="B74" s="92"/>
      <c r="D74" s="102"/>
      <c r="E74" s="102"/>
      <c r="G74" s="101"/>
      <c r="H74" s="101"/>
      <c r="J74" s="99"/>
      <c r="K74" s="112"/>
      <c r="L74" s="112"/>
      <c r="N74" s="99"/>
      <c r="O74" s="101"/>
      <c r="P74" s="101"/>
    </row>
    <row r="75" spans="2:16" ht="12.75" hidden="1">
      <c r="B75" s="92"/>
      <c r="D75" s="102"/>
      <c r="E75" s="102"/>
      <c r="G75" s="101"/>
      <c r="H75" s="101"/>
      <c r="J75" s="99"/>
      <c r="K75" s="112"/>
      <c r="L75" s="112"/>
      <c r="N75" s="99"/>
      <c r="O75" s="101"/>
      <c r="P75" s="101"/>
    </row>
    <row r="76" spans="2:16" ht="12.75" hidden="1">
      <c r="B76" s="92"/>
      <c r="D76" s="102"/>
      <c r="E76" s="102"/>
      <c r="G76" s="101"/>
      <c r="H76" s="101"/>
      <c r="J76" s="99"/>
      <c r="K76" s="112"/>
      <c r="L76" s="112"/>
      <c r="N76" s="99"/>
      <c r="O76" s="101"/>
      <c r="P76" s="101"/>
    </row>
    <row r="77" spans="7:16" ht="12.75" hidden="1">
      <c r="G77" s="101"/>
      <c r="H77" s="101"/>
      <c r="J77" s="99"/>
      <c r="K77" s="112"/>
      <c r="L77" s="112"/>
      <c r="N77" s="99"/>
      <c r="O77" s="101"/>
      <c r="P77" s="101"/>
    </row>
    <row r="78" spans="7:16" ht="12.75" hidden="1">
      <c r="G78" s="101"/>
      <c r="H78" s="101"/>
      <c r="J78" s="99"/>
      <c r="K78" s="112"/>
      <c r="L78" s="112"/>
      <c r="N78" s="99"/>
      <c r="O78" s="101"/>
      <c r="P78" s="101"/>
    </row>
    <row r="79" spans="7:16" ht="12.75" hidden="1">
      <c r="G79" s="101"/>
      <c r="H79" s="101"/>
      <c r="J79" s="99"/>
      <c r="K79" s="112"/>
      <c r="L79" s="112"/>
      <c r="N79" s="99"/>
      <c r="O79" s="101"/>
      <c r="P79" s="101"/>
    </row>
    <row r="80" spans="7:16" ht="12.75" hidden="1">
      <c r="G80" s="101"/>
      <c r="H80" s="101"/>
      <c r="J80" s="99"/>
      <c r="K80" s="112"/>
      <c r="L80" s="112"/>
      <c r="N80" s="99"/>
      <c r="O80" s="101"/>
      <c r="P80" s="101"/>
    </row>
    <row r="81" spans="7:16" ht="12.75" hidden="1">
      <c r="G81" s="101"/>
      <c r="H81" s="101"/>
      <c r="J81" s="99"/>
      <c r="K81" s="112"/>
      <c r="L81" s="112"/>
      <c r="N81" s="99"/>
      <c r="O81" s="101"/>
      <c r="P81" s="101"/>
    </row>
    <row r="82" spans="7:16" ht="12.75">
      <c r="G82" s="101"/>
      <c r="H82" s="101"/>
      <c r="J82" s="99"/>
      <c r="K82" s="112"/>
      <c r="L82" s="112"/>
      <c r="N82" s="99"/>
      <c r="O82" s="101"/>
      <c r="P82" s="101"/>
    </row>
    <row r="83" spans="3:16" ht="12.75">
      <c r="C83" s="120" t="s">
        <v>118</v>
      </c>
      <c r="D83" s="121">
        <v>60</v>
      </c>
      <c r="E83" s="122" t="s">
        <v>31</v>
      </c>
      <c r="G83" s="101"/>
      <c r="H83" s="101"/>
      <c r="J83" s="99"/>
      <c r="K83" s="112"/>
      <c r="L83" s="112"/>
      <c r="N83" s="99"/>
      <c r="O83" s="101"/>
      <c r="P83" s="101"/>
    </row>
    <row r="84" spans="3:16" ht="12.75">
      <c r="C84" s="120" t="s">
        <v>120</v>
      </c>
      <c r="D84" s="46">
        <f>D83/F16</f>
        <v>3.6548223350253797</v>
      </c>
      <c r="E84" s="123" t="s">
        <v>119</v>
      </c>
      <c r="G84" s="101"/>
      <c r="H84" s="101"/>
      <c r="J84" s="99"/>
      <c r="K84" s="112"/>
      <c r="L84" s="112"/>
      <c r="N84" s="99"/>
      <c r="O84" s="101"/>
      <c r="P84" s="101"/>
    </row>
    <row r="85" spans="7:16" ht="12.75">
      <c r="G85" s="101"/>
      <c r="H85" s="101"/>
      <c r="J85" s="99"/>
      <c r="K85" s="112"/>
      <c r="L85" s="112"/>
      <c r="N85" s="99"/>
      <c r="O85" s="101"/>
      <c r="P85" s="101"/>
    </row>
    <row r="86" spans="1:16" ht="12.75">
      <c r="A86" s="74" t="s">
        <v>121</v>
      </c>
      <c r="G86" s="101"/>
      <c r="H86" s="101"/>
      <c r="J86" s="99"/>
      <c r="K86" s="112"/>
      <c r="L86" s="112"/>
      <c r="N86" s="99"/>
      <c r="O86" s="101"/>
      <c r="P86" s="101"/>
    </row>
    <row r="87" spans="7:16" ht="12.75">
      <c r="G87" s="101"/>
      <c r="H87" s="101"/>
      <c r="J87" s="99"/>
      <c r="K87" s="112"/>
      <c r="L87" s="112"/>
      <c r="N87" s="99"/>
      <c r="O87" s="101"/>
      <c r="P87" s="101"/>
    </row>
    <row r="88" spans="7:16" ht="12.75">
      <c r="G88" s="101"/>
      <c r="H88" s="101"/>
      <c r="J88" s="99"/>
      <c r="K88" s="112"/>
      <c r="L88" s="112"/>
      <c r="N88" s="99"/>
      <c r="O88" s="101"/>
      <c r="P88" s="101"/>
    </row>
    <row r="89" spans="7:16" ht="12.75">
      <c r="G89" s="101"/>
      <c r="H89" s="101"/>
      <c r="J89" s="99"/>
      <c r="K89" s="112"/>
      <c r="L89" s="112"/>
      <c r="N89" s="99"/>
      <c r="O89" s="101"/>
      <c r="P89" s="101"/>
    </row>
    <row r="90" spans="7:16" ht="12.75">
      <c r="G90" s="101"/>
      <c r="H90" s="101"/>
      <c r="J90" s="99"/>
      <c r="K90" s="112"/>
      <c r="L90" s="112"/>
      <c r="N90" s="99"/>
      <c r="O90" s="101"/>
      <c r="P90" s="101"/>
    </row>
    <row r="97" ht="12.75"/>
    <row r="98" ht="12.75"/>
    <row r="99" ht="12.75"/>
    <row r="106" ht="12.75"/>
    <row r="107" ht="12.75"/>
    <row r="108" ht="12.75"/>
    <row r="115" ht="12.75"/>
    <row r="116" ht="12.75"/>
    <row r="117" ht="12.75"/>
    <row r="124" ht="12.75"/>
    <row r="125" ht="12.75"/>
    <row r="126" ht="12.75"/>
    <row r="133" ht="12.75"/>
    <row r="134" ht="12.75"/>
    <row r="135" ht="12.75"/>
  </sheetData>
  <printOptions/>
  <pageMargins left="0.75" right="0.75" top="1.16" bottom="1" header="0.4921259845" footer="0.4921259845"/>
  <pageSetup fitToHeight="0" horizontalDpi="600" verticalDpi="600" orientation="landscape" paperSize="9" scale="80" r:id="rId3"/>
  <headerFooter alignWithMargins="0">
    <oddHeader>&amp;LFeuerwehr Düsseldorf
Abt. Technik&amp;CEnergiebilanz ErkKw 
12V Bordnetz&amp;R  Dipl. Ing. Oliver Lang</oddHeader>
    <oddFooter>&amp;LStand: &amp;D, &amp;T</oddFooter>
  </headerFooter>
  <rowBreaks count="1" manualBreakCount="1">
    <brk id="37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B43"/>
  <sheetViews>
    <sheetView showGridLines="0" showRowColHeaders="0" tabSelected="1" workbookViewId="0" topLeftCell="A2">
      <selection activeCell="B3" sqref="B3"/>
    </sheetView>
  </sheetViews>
  <sheetFormatPr defaultColWidth="11.421875" defaultRowHeight="12.75"/>
  <sheetData>
    <row r="6" ht="18">
      <c r="B6" s="104"/>
    </row>
    <row r="42" ht="15.75">
      <c r="B42" s="21"/>
    </row>
    <row r="43" ht="15.75">
      <c r="B43" s="21"/>
    </row>
  </sheetData>
  <printOptions/>
  <pageMargins left="0.75" right="0.75" top="1" bottom="1" header="0.4921259845" footer="0.4921259845"/>
  <pageSetup fitToHeight="0" fitToWidth="1" horizontalDpi="600" verticalDpi="600" orientation="landscape" paperSize="9" scale="80" r:id="rId2"/>
  <rowBreaks count="1" manualBreakCount="1">
    <brk id="4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96"/>
  <sheetViews>
    <sheetView zoomScale="75" zoomScaleNormal="75" workbookViewId="0" topLeftCell="A5">
      <selection activeCell="J83" sqref="J83"/>
    </sheetView>
  </sheetViews>
  <sheetFormatPr defaultColWidth="11.421875" defaultRowHeight="12.75"/>
  <cols>
    <col min="1" max="1" width="17.00390625" style="74" customWidth="1"/>
    <col min="2" max="2" width="12.8515625" style="74" customWidth="1"/>
    <col min="3" max="3" width="12.57421875" style="74" customWidth="1"/>
    <col min="4" max="5" width="11.421875" style="74" customWidth="1"/>
    <col min="6" max="6" width="22.8515625" style="74" bestFit="1" customWidth="1"/>
    <col min="7" max="7" width="3.00390625" style="95" customWidth="1"/>
    <col min="8" max="8" width="6.421875" style="74" bestFit="1" customWidth="1"/>
    <col min="9" max="9" width="34.421875" style="74" bestFit="1" customWidth="1"/>
    <col min="10" max="10" width="5.28125" style="74" bestFit="1" customWidth="1"/>
    <col min="11" max="11" width="9.421875" style="74" bestFit="1" customWidth="1"/>
    <col min="12" max="14" width="11.421875" style="74" customWidth="1"/>
    <col min="15" max="15" width="11.28125" style="74" customWidth="1"/>
    <col min="16" max="17" width="23.28125" style="74" bestFit="1" customWidth="1"/>
    <col min="18" max="18" width="11.421875" style="74" customWidth="1"/>
    <col min="19" max="19" width="26.7109375" style="74" bestFit="1" customWidth="1"/>
    <col min="20" max="21" width="23.28125" style="74" bestFit="1" customWidth="1"/>
    <col min="22" max="22" width="11.421875" style="74" customWidth="1"/>
    <col min="23" max="23" width="26.7109375" style="74" bestFit="1" customWidth="1"/>
    <col min="24" max="25" width="23.28125" style="74" bestFit="1" customWidth="1"/>
    <col min="26" max="16384" width="11.421875" style="74" customWidth="1"/>
  </cols>
  <sheetData>
    <row r="1" ht="12.75"/>
    <row r="2" spans="1:4" ht="12.75">
      <c r="A2" s="93"/>
      <c r="D2" s="94"/>
    </row>
    <row r="3" ht="12.75"/>
    <row r="4" ht="12.75"/>
    <row r="5" spans="15:23" ht="15.75">
      <c r="O5" s="96"/>
      <c r="S5" s="96"/>
      <c r="W5" s="96"/>
    </row>
    <row r="6" ht="12.75"/>
    <row r="7" spans="2:25" ht="12.75">
      <c r="B7" s="90"/>
      <c r="C7" s="97"/>
      <c r="D7" s="97"/>
      <c r="E7" s="90"/>
      <c r="F7" s="1"/>
      <c r="G7" s="52"/>
      <c r="H7" s="1"/>
      <c r="I7" s="90"/>
      <c r="J7" s="97"/>
      <c r="K7" s="90"/>
      <c r="L7" s="90"/>
      <c r="M7" s="90"/>
      <c r="N7" s="90"/>
      <c r="O7" s="98"/>
      <c r="P7" s="98"/>
      <c r="Q7" s="98"/>
      <c r="R7" s="99"/>
      <c r="S7" s="98"/>
      <c r="T7" s="98"/>
      <c r="U7" s="98"/>
      <c r="W7" s="98"/>
      <c r="X7" s="98"/>
      <c r="Y7" s="98"/>
    </row>
    <row r="8" spans="2:25" ht="12.75">
      <c r="B8" s="90"/>
      <c r="C8" s="97"/>
      <c r="D8" s="97"/>
      <c r="E8" s="90"/>
      <c r="F8" s="90"/>
      <c r="H8" s="90"/>
      <c r="I8" s="97"/>
      <c r="J8" s="97"/>
      <c r="K8" s="90"/>
      <c r="L8" s="90"/>
      <c r="M8" s="90"/>
      <c r="N8" s="90"/>
      <c r="O8" s="99"/>
      <c r="P8" s="99"/>
      <c r="Q8" s="99"/>
      <c r="R8" s="99"/>
      <c r="S8" s="99"/>
      <c r="T8" s="99"/>
      <c r="U8" s="99"/>
      <c r="W8" s="99"/>
      <c r="X8" s="99"/>
      <c r="Y8" s="99"/>
    </row>
    <row r="9" spans="6:25" ht="12.75">
      <c r="F9" s="105"/>
      <c r="M9" s="100"/>
      <c r="N9" s="100"/>
      <c r="O9" s="99"/>
      <c r="P9" s="101"/>
      <c r="Q9" s="101"/>
      <c r="R9" s="99"/>
      <c r="S9" s="99"/>
      <c r="T9" s="101"/>
      <c r="U9" s="101"/>
      <c r="W9" s="99"/>
      <c r="X9" s="101"/>
      <c r="Y9" s="101"/>
    </row>
    <row r="10" spans="2:25" ht="12.75">
      <c r="B10" s="100"/>
      <c r="C10" s="100"/>
      <c r="E10" s="100"/>
      <c r="F10" s="105"/>
      <c r="H10" s="92"/>
      <c r="I10" s="100"/>
      <c r="K10" s="100"/>
      <c r="L10" s="100"/>
      <c r="M10" s="100"/>
      <c r="N10" s="100"/>
      <c r="O10" s="99"/>
      <c r="P10" s="101"/>
      <c r="Q10" s="101"/>
      <c r="R10" s="99"/>
      <c r="S10" s="99"/>
      <c r="T10" s="101"/>
      <c r="U10" s="101"/>
      <c r="W10" s="99"/>
      <c r="X10" s="101"/>
      <c r="Y10" s="101"/>
    </row>
    <row r="11" spans="2:25" ht="12.75">
      <c r="B11" s="100"/>
      <c r="C11" s="100"/>
      <c r="E11" s="100"/>
      <c r="F11" s="100"/>
      <c r="H11" s="92"/>
      <c r="I11" s="100"/>
      <c r="K11" s="100"/>
      <c r="L11" s="100"/>
      <c r="M11" s="100"/>
      <c r="N11" s="100"/>
      <c r="O11" s="99"/>
      <c r="P11" s="101"/>
      <c r="Q11" s="101"/>
      <c r="R11" s="99"/>
      <c r="S11" s="99"/>
      <c r="T11" s="101"/>
      <c r="U11" s="101"/>
      <c r="W11" s="99"/>
      <c r="X11" s="101"/>
      <c r="Y11" s="101"/>
    </row>
    <row r="12" spans="2:25" ht="12.75">
      <c r="B12" s="100"/>
      <c r="C12" s="100"/>
      <c r="E12" s="100"/>
      <c r="F12" s="100"/>
      <c r="H12" s="92"/>
      <c r="I12" s="100"/>
      <c r="K12" s="100"/>
      <c r="L12" s="100"/>
      <c r="M12" s="100"/>
      <c r="N12" s="100"/>
      <c r="O12" s="99"/>
      <c r="P12" s="101"/>
      <c r="Q12" s="101"/>
      <c r="R12" s="99"/>
      <c r="S12" s="99"/>
      <c r="T12" s="101"/>
      <c r="U12" s="101"/>
      <c r="W12" s="99"/>
      <c r="X12" s="101"/>
      <c r="Y12" s="101"/>
    </row>
    <row r="13" spans="2:25" ht="12.75">
      <c r="B13" s="100"/>
      <c r="C13" s="100"/>
      <c r="E13" s="100"/>
      <c r="F13" s="100"/>
      <c r="H13" s="92"/>
      <c r="I13" s="100"/>
      <c r="K13" s="100"/>
      <c r="L13" s="100"/>
      <c r="M13" s="100"/>
      <c r="N13" s="100"/>
      <c r="O13" s="99"/>
      <c r="P13" s="101"/>
      <c r="Q13" s="101"/>
      <c r="R13" s="99"/>
      <c r="S13" s="99"/>
      <c r="T13" s="101"/>
      <c r="U13" s="101"/>
      <c r="W13" s="99"/>
      <c r="X13" s="101"/>
      <c r="Y13" s="101"/>
    </row>
    <row r="14" spans="2:25" ht="12.75">
      <c r="B14" s="100"/>
      <c r="C14" s="100"/>
      <c r="E14" s="100"/>
      <c r="F14" s="100"/>
      <c r="H14" s="92"/>
      <c r="I14" s="100"/>
      <c r="K14" s="100"/>
      <c r="L14" s="100"/>
      <c r="M14" s="100"/>
      <c r="N14" s="100"/>
      <c r="O14" s="99"/>
      <c r="P14" s="101"/>
      <c r="Q14" s="101"/>
      <c r="R14" s="99"/>
      <c r="S14" s="99"/>
      <c r="T14" s="101"/>
      <c r="U14" s="101"/>
      <c r="W14" s="99"/>
      <c r="X14" s="101"/>
      <c r="Y14" s="101"/>
    </row>
    <row r="15" spans="2:25" ht="12.75">
      <c r="B15" s="100"/>
      <c r="C15" s="100"/>
      <c r="E15" s="100"/>
      <c r="F15" s="100"/>
      <c r="H15" s="92"/>
      <c r="I15" s="100"/>
      <c r="K15" s="100"/>
      <c r="L15" s="100"/>
      <c r="M15" s="100"/>
      <c r="N15" s="100"/>
      <c r="O15" s="99"/>
      <c r="P15" s="101"/>
      <c r="Q15" s="101"/>
      <c r="S15" s="99"/>
      <c r="T15" s="101"/>
      <c r="U15" s="101"/>
      <c r="W15" s="99"/>
      <c r="X15" s="101"/>
      <c r="Y15" s="101"/>
    </row>
    <row r="16" spans="2:25" ht="13.5" thickBot="1">
      <c r="B16" s="92"/>
      <c r="E16" s="102"/>
      <c r="F16" s="102"/>
      <c r="H16" s="92"/>
      <c r="K16" s="102"/>
      <c r="L16" s="102"/>
      <c r="M16" s="102"/>
      <c r="N16" s="102"/>
      <c r="O16" s="99"/>
      <c r="P16" s="101"/>
      <c r="Q16" s="101"/>
      <c r="S16" s="99"/>
      <c r="T16" s="101"/>
      <c r="U16" s="101"/>
      <c r="W16" s="99"/>
      <c r="X16" s="101"/>
      <c r="Y16" s="101"/>
    </row>
    <row r="17" spans="2:25" ht="12.75" hidden="1">
      <c r="B17" s="92"/>
      <c r="E17" s="102"/>
      <c r="F17" s="102"/>
      <c r="H17" s="92"/>
      <c r="K17" s="102"/>
      <c r="L17" s="102"/>
      <c r="M17" s="102"/>
      <c r="N17" s="102"/>
      <c r="O17" s="99"/>
      <c r="P17" s="101"/>
      <c r="Q17" s="101"/>
      <c r="S17" s="99"/>
      <c r="T17" s="101"/>
      <c r="U17" s="101"/>
      <c r="W17" s="99"/>
      <c r="X17" s="101"/>
      <c r="Y17" s="101"/>
    </row>
    <row r="18" spans="15:25" ht="12.75" hidden="1">
      <c r="O18" s="99"/>
      <c r="P18" s="101"/>
      <c r="Q18" s="101"/>
      <c r="S18" s="99"/>
      <c r="T18" s="101"/>
      <c r="U18" s="101"/>
      <c r="W18" s="99"/>
      <c r="X18" s="101"/>
      <c r="Y18" s="101"/>
    </row>
    <row r="19" spans="15:25" ht="12.75" hidden="1">
      <c r="O19" s="99"/>
      <c r="P19" s="101"/>
      <c r="Q19" s="101"/>
      <c r="S19" s="99"/>
      <c r="T19" s="101"/>
      <c r="U19" s="101"/>
      <c r="W19" s="99"/>
      <c r="X19" s="101"/>
      <c r="Y19" s="101"/>
    </row>
    <row r="20" spans="2:25" ht="12.75" hidden="1">
      <c r="B20" s="90"/>
      <c r="C20" s="97"/>
      <c r="D20" s="97"/>
      <c r="E20" s="90"/>
      <c r="F20" s="90"/>
      <c r="H20" s="90"/>
      <c r="I20" s="90"/>
      <c r="J20" s="97"/>
      <c r="K20" s="90"/>
      <c r="L20" s="90"/>
      <c r="M20" s="90"/>
      <c r="N20" s="90"/>
      <c r="O20" s="99"/>
      <c r="P20" s="101"/>
      <c r="Q20" s="101"/>
      <c r="S20" s="99"/>
      <c r="T20" s="101"/>
      <c r="U20" s="101"/>
      <c r="W20" s="99"/>
      <c r="X20" s="101"/>
      <c r="Y20" s="101"/>
    </row>
    <row r="21" spans="2:25" ht="12.75" hidden="1">
      <c r="B21" s="90"/>
      <c r="C21" s="97"/>
      <c r="D21" s="97"/>
      <c r="E21" s="90"/>
      <c r="F21" s="90"/>
      <c r="H21" s="90"/>
      <c r="I21" s="97"/>
      <c r="J21" s="97"/>
      <c r="K21" s="90"/>
      <c r="L21" s="90"/>
      <c r="M21" s="90"/>
      <c r="N21" s="90"/>
      <c r="O21" s="99"/>
      <c r="P21" s="101"/>
      <c r="Q21" s="101"/>
      <c r="S21" s="99"/>
      <c r="T21" s="101"/>
      <c r="U21" s="101"/>
      <c r="W21" s="99"/>
      <c r="X21" s="101"/>
      <c r="Y21" s="101"/>
    </row>
    <row r="22" spans="6:25" ht="12.75" hidden="1">
      <c r="F22" s="100"/>
      <c r="M22" s="100"/>
      <c r="N22" s="100"/>
      <c r="O22" s="99"/>
      <c r="P22" s="101"/>
      <c r="Q22" s="101"/>
      <c r="S22" s="99"/>
      <c r="T22" s="101"/>
      <c r="U22" s="101"/>
      <c r="W22" s="99"/>
      <c r="X22" s="101"/>
      <c r="Y22" s="101"/>
    </row>
    <row r="23" spans="2:25" ht="12.75" hidden="1">
      <c r="B23" s="100"/>
      <c r="C23" s="100"/>
      <c r="E23" s="100"/>
      <c r="F23" s="100"/>
      <c r="H23" s="92"/>
      <c r="I23" s="100"/>
      <c r="K23" s="100"/>
      <c r="L23" s="100"/>
      <c r="M23" s="100"/>
      <c r="N23" s="100"/>
      <c r="O23" s="99"/>
      <c r="P23" s="101"/>
      <c r="Q23" s="101"/>
      <c r="S23" s="99"/>
      <c r="T23" s="101"/>
      <c r="U23" s="101"/>
      <c r="W23" s="99"/>
      <c r="X23" s="101"/>
      <c r="Y23" s="101"/>
    </row>
    <row r="24" spans="2:25" ht="12.75" hidden="1">
      <c r="B24" s="100"/>
      <c r="C24" s="100"/>
      <c r="E24" s="100"/>
      <c r="F24" s="100"/>
      <c r="H24" s="92"/>
      <c r="I24" s="100"/>
      <c r="K24" s="100"/>
      <c r="L24" s="100"/>
      <c r="M24" s="100"/>
      <c r="N24" s="100"/>
      <c r="O24" s="99"/>
      <c r="P24" s="101"/>
      <c r="Q24" s="101"/>
      <c r="S24" s="99"/>
      <c r="T24" s="101"/>
      <c r="U24" s="101"/>
      <c r="W24" s="99"/>
      <c r="X24" s="101"/>
      <c r="Y24" s="101"/>
    </row>
    <row r="25" spans="2:25" ht="12.75" hidden="1">
      <c r="B25" s="100"/>
      <c r="C25" s="100"/>
      <c r="E25" s="100"/>
      <c r="F25" s="100"/>
      <c r="H25" s="92"/>
      <c r="I25" s="100"/>
      <c r="K25" s="100"/>
      <c r="L25" s="100"/>
      <c r="M25" s="100"/>
      <c r="N25" s="100"/>
      <c r="O25" s="99"/>
      <c r="P25" s="101"/>
      <c r="Q25" s="101"/>
      <c r="S25" s="99"/>
      <c r="T25" s="101"/>
      <c r="U25" s="101"/>
      <c r="W25" s="99"/>
      <c r="X25" s="101"/>
      <c r="Y25" s="101"/>
    </row>
    <row r="26" spans="2:25" ht="12.75" hidden="1">
      <c r="B26" s="100"/>
      <c r="C26" s="100"/>
      <c r="E26" s="100"/>
      <c r="F26" s="100"/>
      <c r="H26" s="92"/>
      <c r="I26" s="100"/>
      <c r="K26" s="100"/>
      <c r="L26" s="100"/>
      <c r="M26" s="100"/>
      <c r="N26" s="100"/>
      <c r="O26" s="99"/>
      <c r="P26" s="101"/>
      <c r="Q26" s="101"/>
      <c r="S26" s="99"/>
      <c r="T26" s="101"/>
      <c r="U26" s="101"/>
      <c r="W26" s="99"/>
      <c r="X26" s="101"/>
      <c r="Y26" s="101"/>
    </row>
    <row r="27" spans="2:25" ht="12.75" hidden="1">
      <c r="B27" s="100"/>
      <c r="C27" s="100"/>
      <c r="E27" s="100"/>
      <c r="F27" s="100"/>
      <c r="H27" s="92"/>
      <c r="I27" s="100"/>
      <c r="K27" s="100"/>
      <c r="L27" s="100"/>
      <c r="M27" s="100"/>
      <c r="N27" s="100"/>
      <c r="O27" s="99"/>
      <c r="P27" s="101"/>
      <c r="Q27" s="101"/>
      <c r="S27" s="99"/>
      <c r="T27" s="101"/>
      <c r="U27" s="101"/>
      <c r="W27" s="99"/>
      <c r="X27" s="101"/>
      <c r="Y27" s="101"/>
    </row>
    <row r="28" spans="15:25" ht="12.75" hidden="1">
      <c r="O28" s="99"/>
      <c r="P28" s="101"/>
      <c r="Q28" s="101"/>
      <c r="S28" s="99"/>
      <c r="T28" s="101"/>
      <c r="U28" s="101"/>
      <c r="W28" s="99"/>
      <c r="X28" s="101"/>
      <c r="Y28" s="101"/>
    </row>
    <row r="29" spans="2:25" ht="12.75" hidden="1">
      <c r="B29" s="90"/>
      <c r="C29" s="97"/>
      <c r="D29" s="97"/>
      <c r="E29" s="90"/>
      <c r="F29" s="90"/>
      <c r="H29" s="90"/>
      <c r="I29" s="90"/>
      <c r="J29" s="97"/>
      <c r="K29" s="90"/>
      <c r="L29" s="90"/>
      <c r="M29" s="90"/>
      <c r="N29" s="90"/>
      <c r="O29" s="99"/>
      <c r="P29" s="101"/>
      <c r="Q29" s="101"/>
      <c r="S29" s="99"/>
      <c r="T29" s="101"/>
      <c r="U29" s="101"/>
      <c r="W29" s="99"/>
      <c r="X29" s="101"/>
      <c r="Y29" s="101"/>
    </row>
    <row r="30" spans="2:25" ht="12.75" hidden="1">
      <c r="B30" s="90"/>
      <c r="C30" s="97"/>
      <c r="D30" s="97"/>
      <c r="E30" s="90"/>
      <c r="F30" s="90"/>
      <c r="H30" s="90"/>
      <c r="I30" s="97"/>
      <c r="J30" s="97"/>
      <c r="K30" s="90"/>
      <c r="L30" s="90"/>
      <c r="M30" s="90"/>
      <c r="N30" s="90"/>
      <c r="O30" s="99"/>
      <c r="P30" s="101"/>
      <c r="Q30" s="101"/>
      <c r="S30" s="99"/>
      <c r="T30" s="101"/>
      <c r="U30" s="101"/>
      <c r="W30" s="99"/>
      <c r="X30" s="101"/>
      <c r="Y30" s="101"/>
    </row>
    <row r="31" spans="6:25" ht="12.75" hidden="1">
      <c r="F31" s="100"/>
      <c r="M31" s="100"/>
      <c r="N31" s="100"/>
      <c r="O31" s="99"/>
      <c r="P31" s="101"/>
      <c r="Q31" s="101"/>
      <c r="S31" s="99"/>
      <c r="T31" s="101"/>
      <c r="U31" s="101"/>
      <c r="W31" s="99"/>
      <c r="X31" s="101"/>
      <c r="Y31" s="101"/>
    </row>
    <row r="32" spans="2:25" ht="12.75" hidden="1">
      <c r="B32" s="100"/>
      <c r="C32" s="100"/>
      <c r="E32" s="100"/>
      <c r="F32" s="100"/>
      <c r="H32" s="92"/>
      <c r="I32" s="100"/>
      <c r="K32" s="100"/>
      <c r="L32" s="100"/>
      <c r="M32" s="100"/>
      <c r="N32" s="100"/>
      <c r="O32" s="99"/>
      <c r="P32" s="101"/>
      <c r="Q32" s="101"/>
      <c r="S32" s="99"/>
      <c r="T32" s="101"/>
      <c r="U32" s="101"/>
      <c r="W32" s="99"/>
      <c r="X32" s="101"/>
      <c r="Y32" s="101"/>
    </row>
    <row r="33" spans="2:25" ht="12.75" hidden="1">
      <c r="B33" s="100"/>
      <c r="C33" s="100"/>
      <c r="E33" s="100"/>
      <c r="F33" s="100"/>
      <c r="H33" s="92"/>
      <c r="I33" s="100"/>
      <c r="K33" s="100"/>
      <c r="L33" s="100"/>
      <c r="M33" s="100"/>
      <c r="N33" s="100"/>
      <c r="O33" s="99"/>
      <c r="P33" s="101"/>
      <c r="Q33" s="101"/>
      <c r="S33" s="99"/>
      <c r="T33" s="101"/>
      <c r="U33" s="101"/>
      <c r="W33" s="99"/>
      <c r="X33" s="101"/>
      <c r="Y33" s="101"/>
    </row>
    <row r="34" spans="2:25" ht="12.75" hidden="1">
      <c r="B34" s="100"/>
      <c r="C34" s="100"/>
      <c r="E34" s="100"/>
      <c r="F34" s="100"/>
      <c r="H34" s="92"/>
      <c r="I34" s="100"/>
      <c r="K34" s="100"/>
      <c r="L34" s="100"/>
      <c r="M34" s="100"/>
      <c r="N34" s="100"/>
      <c r="O34" s="99"/>
      <c r="P34" s="101"/>
      <c r="Q34" s="101"/>
      <c r="S34" s="99"/>
      <c r="T34" s="101"/>
      <c r="U34" s="101"/>
      <c r="W34" s="99"/>
      <c r="X34" s="101"/>
      <c r="Y34" s="101"/>
    </row>
    <row r="35" spans="2:25" ht="12.75" hidden="1">
      <c r="B35" s="100"/>
      <c r="C35" s="100"/>
      <c r="E35" s="100"/>
      <c r="F35" s="100"/>
      <c r="H35" s="92"/>
      <c r="I35" s="100"/>
      <c r="K35" s="100"/>
      <c r="L35" s="100"/>
      <c r="M35" s="100"/>
      <c r="N35" s="100"/>
      <c r="O35" s="99"/>
      <c r="P35" s="101"/>
      <c r="Q35" s="101"/>
      <c r="S35" s="99"/>
      <c r="T35" s="101"/>
      <c r="U35" s="101"/>
      <c r="W35" s="99"/>
      <c r="X35" s="101"/>
      <c r="Y35" s="101"/>
    </row>
    <row r="36" spans="2:25" ht="12.75" hidden="1">
      <c r="B36" s="100"/>
      <c r="C36" s="100"/>
      <c r="E36" s="100"/>
      <c r="F36" s="100"/>
      <c r="H36" s="92"/>
      <c r="I36" s="100"/>
      <c r="K36" s="100"/>
      <c r="L36" s="100"/>
      <c r="M36" s="100"/>
      <c r="N36" s="100"/>
      <c r="O36" s="99"/>
      <c r="P36" s="101"/>
      <c r="Q36" s="101"/>
      <c r="S36" s="99"/>
      <c r="T36" s="101"/>
      <c r="U36" s="101"/>
      <c r="W36" s="99"/>
      <c r="X36" s="101"/>
      <c r="Y36" s="101"/>
    </row>
    <row r="37" spans="15:25" ht="12.75" hidden="1">
      <c r="O37" s="99"/>
      <c r="P37" s="101"/>
      <c r="Q37" s="101"/>
      <c r="S37" s="99"/>
      <c r="T37" s="101"/>
      <c r="U37" s="101"/>
      <c r="W37" s="99"/>
      <c r="X37" s="101"/>
      <c r="Y37" s="101"/>
    </row>
    <row r="38" spans="2:25" ht="12.75" hidden="1">
      <c r="B38" s="90"/>
      <c r="C38" s="97"/>
      <c r="D38" s="97"/>
      <c r="E38" s="90"/>
      <c r="F38" s="90"/>
      <c r="H38" s="90"/>
      <c r="I38" s="90"/>
      <c r="J38" s="97"/>
      <c r="K38" s="90"/>
      <c r="L38" s="90"/>
      <c r="M38" s="90"/>
      <c r="N38" s="90"/>
      <c r="O38" s="99"/>
      <c r="P38" s="101"/>
      <c r="Q38" s="101"/>
      <c r="S38" s="99"/>
      <c r="T38" s="101"/>
      <c r="U38" s="101"/>
      <c r="W38" s="99"/>
      <c r="X38" s="101"/>
      <c r="Y38" s="101"/>
    </row>
    <row r="39" spans="2:25" ht="12.75" hidden="1">
      <c r="B39" s="90"/>
      <c r="C39" s="97"/>
      <c r="D39" s="97"/>
      <c r="E39" s="90"/>
      <c r="F39" s="90"/>
      <c r="H39" s="90"/>
      <c r="I39" s="97"/>
      <c r="J39" s="97"/>
      <c r="K39" s="90"/>
      <c r="L39" s="90"/>
      <c r="M39" s="90"/>
      <c r="N39" s="90"/>
      <c r="O39" s="99"/>
      <c r="P39" s="101"/>
      <c r="Q39" s="101"/>
      <c r="S39" s="99"/>
      <c r="T39" s="101"/>
      <c r="U39" s="101"/>
      <c r="W39" s="99"/>
      <c r="X39" s="101"/>
      <c r="Y39" s="101"/>
    </row>
    <row r="40" spans="6:25" ht="12.75" hidden="1">
      <c r="F40" s="100"/>
      <c r="M40" s="100"/>
      <c r="N40" s="100"/>
      <c r="O40" s="99"/>
      <c r="P40" s="101"/>
      <c r="Q40" s="101"/>
      <c r="S40" s="99"/>
      <c r="T40" s="101"/>
      <c r="U40" s="101"/>
      <c r="W40" s="99"/>
      <c r="X40" s="101"/>
      <c r="Y40" s="101"/>
    </row>
    <row r="41" spans="2:25" ht="12.75" hidden="1">
      <c r="B41" s="100"/>
      <c r="C41" s="100"/>
      <c r="E41" s="100"/>
      <c r="F41" s="100"/>
      <c r="H41" s="92"/>
      <c r="I41" s="100"/>
      <c r="K41" s="100"/>
      <c r="L41" s="100"/>
      <c r="M41" s="100"/>
      <c r="N41" s="100"/>
      <c r="O41" s="99"/>
      <c r="P41" s="101"/>
      <c r="Q41" s="101"/>
      <c r="S41" s="99"/>
      <c r="T41" s="101"/>
      <c r="U41" s="101"/>
      <c r="W41" s="99"/>
      <c r="X41" s="101"/>
      <c r="Y41" s="101"/>
    </row>
    <row r="42" spans="2:25" ht="12.75" hidden="1">
      <c r="B42" s="100"/>
      <c r="C42" s="100"/>
      <c r="E42" s="100"/>
      <c r="F42" s="100"/>
      <c r="H42" s="92"/>
      <c r="I42" s="100"/>
      <c r="K42" s="100"/>
      <c r="L42" s="100"/>
      <c r="M42" s="100"/>
      <c r="N42" s="100"/>
      <c r="O42" s="99"/>
      <c r="P42" s="101"/>
      <c r="Q42" s="101"/>
      <c r="S42" s="99"/>
      <c r="T42" s="101"/>
      <c r="U42" s="101"/>
      <c r="W42" s="99"/>
      <c r="X42" s="101"/>
      <c r="Y42" s="101"/>
    </row>
    <row r="43" spans="2:25" ht="12.75" hidden="1">
      <c r="B43" s="100"/>
      <c r="C43" s="100"/>
      <c r="E43" s="100"/>
      <c r="F43" s="100"/>
      <c r="H43" s="92"/>
      <c r="I43" s="100"/>
      <c r="K43" s="100"/>
      <c r="L43" s="100"/>
      <c r="M43" s="100"/>
      <c r="N43" s="100"/>
      <c r="O43" s="99"/>
      <c r="P43" s="101"/>
      <c r="Q43" s="101"/>
      <c r="S43" s="99"/>
      <c r="T43" s="101"/>
      <c r="U43" s="101"/>
      <c r="W43" s="99"/>
      <c r="X43" s="101"/>
      <c r="Y43" s="101"/>
    </row>
    <row r="44" spans="2:25" ht="12.75" hidden="1">
      <c r="B44" s="100"/>
      <c r="C44" s="100"/>
      <c r="E44" s="100"/>
      <c r="F44" s="100"/>
      <c r="H44" s="92"/>
      <c r="I44" s="100"/>
      <c r="K44" s="100"/>
      <c r="L44" s="100"/>
      <c r="M44" s="100"/>
      <c r="N44" s="100"/>
      <c r="O44" s="99"/>
      <c r="P44" s="101"/>
      <c r="Q44" s="101"/>
      <c r="S44" s="99"/>
      <c r="T44" s="101"/>
      <c r="U44" s="101"/>
      <c r="W44" s="99"/>
      <c r="X44" s="101"/>
      <c r="Y44" s="101"/>
    </row>
    <row r="45" spans="2:25" ht="12.75" hidden="1">
      <c r="B45" s="100"/>
      <c r="C45" s="100"/>
      <c r="E45" s="100"/>
      <c r="F45" s="100"/>
      <c r="H45" s="92"/>
      <c r="I45" s="100"/>
      <c r="K45" s="100"/>
      <c r="L45" s="100"/>
      <c r="M45" s="100"/>
      <c r="N45" s="100"/>
      <c r="O45" s="99"/>
      <c r="P45" s="101"/>
      <c r="Q45" s="101"/>
      <c r="S45" s="99"/>
      <c r="T45" s="101"/>
      <c r="U45" s="101"/>
      <c r="W45" s="99"/>
      <c r="X45" s="101"/>
      <c r="Y45" s="101"/>
    </row>
    <row r="46" spans="15:25" ht="12.75" hidden="1">
      <c r="O46" s="99"/>
      <c r="P46" s="101"/>
      <c r="Q46" s="101"/>
      <c r="S46" s="99"/>
      <c r="T46" s="101"/>
      <c r="U46" s="101"/>
      <c r="W46" s="99"/>
      <c r="X46" s="101"/>
      <c r="Y46" s="101"/>
    </row>
    <row r="47" spans="2:25" ht="12.75" hidden="1">
      <c r="B47" s="90"/>
      <c r="C47" s="97"/>
      <c r="D47" s="97"/>
      <c r="E47" s="90"/>
      <c r="F47" s="90"/>
      <c r="H47" s="90"/>
      <c r="I47" s="90"/>
      <c r="J47" s="97"/>
      <c r="K47" s="90"/>
      <c r="L47" s="90"/>
      <c r="M47" s="90"/>
      <c r="N47" s="90"/>
      <c r="O47" s="99"/>
      <c r="P47" s="101"/>
      <c r="Q47" s="101"/>
      <c r="S47" s="99"/>
      <c r="T47" s="101"/>
      <c r="U47" s="101"/>
      <c r="W47" s="99"/>
      <c r="X47" s="101"/>
      <c r="Y47" s="101"/>
    </row>
    <row r="48" spans="2:25" ht="12.75" hidden="1">
      <c r="B48" s="90"/>
      <c r="C48" s="97"/>
      <c r="D48" s="97"/>
      <c r="E48" s="90"/>
      <c r="F48" s="90"/>
      <c r="H48" s="90"/>
      <c r="I48" s="97"/>
      <c r="J48" s="97"/>
      <c r="K48" s="90"/>
      <c r="L48" s="90"/>
      <c r="M48" s="90"/>
      <c r="N48" s="90"/>
      <c r="O48" s="99"/>
      <c r="P48" s="101"/>
      <c r="Q48" s="101"/>
      <c r="S48" s="99"/>
      <c r="T48" s="101"/>
      <c r="U48" s="101"/>
      <c r="W48" s="99"/>
      <c r="X48" s="101"/>
      <c r="Y48" s="101"/>
    </row>
    <row r="49" spans="6:25" ht="12.75" hidden="1">
      <c r="F49" s="100"/>
      <c r="M49" s="100"/>
      <c r="N49" s="100"/>
      <c r="O49" s="99"/>
      <c r="P49" s="101"/>
      <c r="Q49" s="101"/>
      <c r="S49" s="99"/>
      <c r="T49" s="101"/>
      <c r="U49" s="101"/>
      <c r="W49" s="99"/>
      <c r="X49" s="101"/>
      <c r="Y49" s="101"/>
    </row>
    <row r="50" spans="2:25" ht="12.75" hidden="1">
      <c r="B50" s="100"/>
      <c r="C50" s="100"/>
      <c r="E50" s="100"/>
      <c r="F50" s="100"/>
      <c r="H50" s="92"/>
      <c r="I50" s="100"/>
      <c r="K50" s="100"/>
      <c r="L50" s="100"/>
      <c r="M50" s="100"/>
      <c r="N50" s="100"/>
      <c r="O50" s="99"/>
      <c r="P50" s="101"/>
      <c r="Q50" s="101"/>
      <c r="S50" s="99"/>
      <c r="T50" s="101"/>
      <c r="U50" s="101"/>
      <c r="W50" s="99"/>
      <c r="X50" s="101"/>
      <c r="Y50" s="101"/>
    </row>
    <row r="51" spans="2:25" ht="12.75" hidden="1">
      <c r="B51" s="100"/>
      <c r="C51" s="100"/>
      <c r="E51" s="100"/>
      <c r="F51" s="100"/>
      <c r="H51" s="92"/>
      <c r="I51" s="100"/>
      <c r="K51" s="100"/>
      <c r="L51" s="100"/>
      <c r="M51" s="100"/>
      <c r="N51" s="100"/>
      <c r="O51" s="99"/>
      <c r="P51" s="101"/>
      <c r="Q51" s="101"/>
      <c r="S51" s="99"/>
      <c r="T51" s="101"/>
      <c r="U51" s="101"/>
      <c r="W51" s="99"/>
      <c r="X51" s="101"/>
      <c r="Y51" s="101"/>
    </row>
    <row r="52" spans="2:25" ht="12.75" hidden="1">
      <c r="B52" s="100"/>
      <c r="C52" s="100"/>
      <c r="E52" s="100"/>
      <c r="F52" s="100"/>
      <c r="H52" s="92"/>
      <c r="I52" s="100"/>
      <c r="K52" s="100"/>
      <c r="L52" s="100"/>
      <c r="M52" s="100"/>
      <c r="N52" s="100"/>
      <c r="O52" s="99"/>
      <c r="P52" s="101"/>
      <c r="Q52" s="101"/>
      <c r="S52" s="99"/>
      <c r="T52" s="101"/>
      <c r="U52" s="101"/>
      <c r="W52" s="99"/>
      <c r="X52" s="101"/>
      <c r="Y52" s="101"/>
    </row>
    <row r="53" spans="2:25" ht="12.75" hidden="1">
      <c r="B53" s="100"/>
      <c r="C53" s="100"/>
      <c r="E53" s="100"/>
      <c r="F53" s="100"/>
      <c r="H53" s="92"/>
      <c r="I53" s="100"/>
      <c r="K53" s="100"/>
      <c r="L53" s="100"/>
      <c r="M53" s="100"/>
      <c r="N53" s="100"/>
      <c r="O53" s="99"/>
      <c r="P53" s="101"/>
      <c r="Q53" s="101"/>
      <c r="S53" s="99"/>
      <c r="T53" s="101"/>
      <c r="U53" s="101"/>
      <c r="W53" s="99"/>
      <c r="X53" s="101"/>
      <c r="Y53" s="101"/>
    </row>
    <row r="54" spans="2:25" ht="12.75" hidden="1">
      <c r="B54" s="100"/>
      <c r="C54" s="100"/>
      <c r="E54" s="100"/>
      <c r="F54" s="100"/>
      <c r="H54" s="92"/>
      <c r="I54" s="100"/>
      <c r="K54" s="100"/>
      <c r="L54" s="100"/>
      <c r="M54" s="100"/>
      <c r="N54" s="100"/>
      <c r="O54" s="99"/>
      <c r="P54" s="101"/>
      <c r="Q54" s="101"/>
      <c r="S54" s="99"/>
      <c r="T54" s="101"/>
      <c r="U54" s="101"/>
      <c r="W54" s="99"/>
      <c r="X54" s="101"/>
      <c r="Y54" s="101"/>
    </row>
    <row r="55" spans="15:25" ht="12.75" hidden="1">
      <c r="O55" s="99"/>
      <c r="P55" s="101"/>
      <c r="Q55" s="101"/>
      <c r="S55" s="99"/>
      <c r="T55" s="101"/>
      <c r="U55" s="101"/>
      <c r="W55" s="99"/>
      <c r="X55" s="101"/>
      <c r="Y55" s="101"/>
    </row>
    <row r="56" spans="2:25" ht="12.75" hidden="1">
      <c r="B56" s="90"/>
      <c r="C56" s="97"/>
      <c r="D56" s="97"/>
      <c r="E56" s="90"/>
      <c r="F56" s="90"/>
      <c r="H56" s="90"/>
      <c r="I56" s="90"/>
      <c r="J56" s="97"/>
      <c r="K56" s="90"/>
      <c r="L56" s="90"/>
      <c r="M56" s="90"/>
      <c r="N56" s="90"/>
      <c r="O56" s="99"/>
      <c r="P56" s="101"/>
      <c r="Q56" s="101"/>
      <c r="S56" s="99"/>
      <c r="T56" s="101"/>
      <c r="U56" s="101"/>
      <c r="W56" s="99"/>
      <c r="X56" s="101"/>
      <c r="Y56" s="101"/>
    </row>
    <row r="57" spans="2:25" ht="12.75" hidden="1">
      <c r="B57" s="90"/>
      <c r="C57" s="97"/>
      <c r="D57" s="97"/>
      <c r="E57" s="90"/>
      <c r="F57" s="90"/>
      <c r="H57" s="90"/>
      <c r="I57" s="97"/>
      <c r="J57" s="97"/>
      <c r="K57" s="90"/>
      <c r="L57" s="90"/>
      <c r="M57" s="90"/>
      <c r="N57" s="90"/>
      <c r="O57" s="99"/>
      <c r="P57" s="101"/>
      <c r="Q57" s="101"/>
      <c r="S57" s="99"/>
      <c r="T57" s="101"/>
      <c r="U57" s="101"/>
      <c r="W57" s="99"/>
      <c r="X57" s="101"/>
      <c r="Y57" s="101"/>
    </row>
    <row r="58" spans="6:25" ht="12.75" hidden="1">
      <c r="F58" s="100"/>
      <c r="M58" s="100"/>
      <c r="N58" s="100"/>
      <c r="O58" s="99"/>
      <c r="P58" s="101"/>
      <c r="Q58" s="101"/>
      <c r="S58" s="99"/>
      <c r="T58" s="101"/>
      <c r="U58" s="101"/>
      <c r="W58" s="99"/>
      <c r="X58" s="101"/>
      <c r="Y58" s="101"/>
    </row>
    <row r="59" spans="2:25" ht="12.75" hidden="1">
      <c r="B59" s="100"/>
      <c r="C59" s="100"/>
      <c r="E59" s="100"/>
      <c r="F59" s="100"/>
      <c r="H59" s="92"/>
      <c r="I59" s="100"/>
      <c r="K59" s="100"/>
      <c r="L59" s="100"/>
      <c r="M59" s="100"/>
      <c r="N59" s="100"/>
      <c r="O59" s="99"/>
      <c r="P59" s="101"/>
      <c r="Q59" s="101"/>
      <c r="S59" s="99"/>
      <c r="T59" s="101"/>
      <c r="U59" s="101"/>
      <c r="W59" s="99"/>
      <c r="X59" s="101"/>
      <c r="Y59" s="101"/>
    </row>
    <row r="60" spans="2:25" ht="12.75" hidden="1">
      <c r="B60" s="100"/>
      <c r="C60" s="100"/>
      <c r="E60" s="100"/>
      <c r="F60" s="100"/>
      <c r="H60" s="92"/>
      <c r="I60" s="100"/>
      <c r="K60" s="100"/>
      <c r="L60" s="100"/>
      <c r="M60" s="100"/>
      <c r="N60" s="100"/>
      <c r="O60" s="99"/>
      <c r="P60" s="101"/>
      <c r="Q60" s="101"/>
      <c r="S60" s="99"/>
      <c r="T60" s="101"/>
      <c r="U60" s="101"/>
      <c r="W60" s="99"/>
      <c r="X60" s="101"/>
      <c r="Y60" s="101"/>
    </row>
    <row r="61" spans="2:25" ht="12.75" hidden="1">
      <c r="B61" s="100"/>
      <c r="C61" s="100"/>
      <c r="E61" s="100"/>
      <c r="F61" s="100"/>
      <c r="H61" s="92"/>
      <c r="I61" s="100"/>
      <c r="K61" s="100"/>
      <c r="L61" s="100"/>
      <c r="M61" s="100"/>
      <c r="N61" s="100"/>
      <c r="O61" s="99"/>
      <c r="P61" s="101"/>
      <c r="Q61" s="101"/>
      <c r="S61" s="99"/>
      <c r="T61" s="101"/>
      <c r="U61" s="101"/>
      <c r="W61" s="99"/>
      <c r="X61" s="101"/>
      <c r="Y61" s="101"/>
    </row>
    <row r="62" spans="2:25" ht="12.75" hidden="1">
      <c r="B62" s="100"/>
      <c r="C62" s="100"/>
      <c r="E62" s="100"/>
      <c r="F62" s="100"/>
      <c r="H62" s="92"/>
      <c r="I62" s="100"/>
      <c r="K62" s="100"/>
      <c r="L62" s="100"/>
      <c r="M62" s="100"/>
      <c r="N62" s="100"/>
      <c r="O62" s="99"/>
      <c r="P62" s="101"/>
      <c r="Q62" s="101"/>
      <c r="S62" s="99"/>
      <c r="T62" s="101"/>
      <c r="U62" s="101"/>
      <c r="W62" s="99"/>
      <c r="X62" s="101"/>
      <c r="Y62" s="101"/>
    </row>
    <row r="63" spans="2:25" ht="12.75" hidden="1">
      <c r="B63" s="100"/>
      <c r="C63" s="100"/>
      <c r="E63" s="100"/>
      <c r="F63" s="100"/>
      <c r="H63" s="92"/>
      <c r="I63" s="100"/>
      <c r="K63" s="100"/>
      <c r="L63" s="100"/>
      <c r="M63" s="100"/>
      <c r="N63" s="100"/>
      <c r="O63" s="99"/>
      <c r="P63" s="101"/>
      <c r="Q63" s="101"/>
      <c r="S63" s="99"/>
      <c r="T63" s="101"/>
      <c r="U63" s="101"/>
      <c r="W63" s="99"/>
      <c r="X63" s="101"/>
      <c r="Y63" s="101"/>
    </row>
    <row r="64" spans="2:25" ht="12.75" hidden="1">
      <c r="B64" s="92"/>
      <c r="E64" s="102"/>
      <c r="F64" s="102"/>
      <c r="H64" s="92"/>
      <c r="K64" s="102"/>
      <c r="L64" s="102"/>
      <c r="M64" s="102"/>
      <c r="N64" s="102"/>
      <c r="O64" s="99"/>
      <c r="P64" s="101"/>
      <c r="Q64" s="101"/>
      <c r="S64" s="99"/>
      <c r="T64" s="101"/>
      <c r="U64" s="101"/>
      <c r="W64" s="99"/>
      <c r="X64" s="101"/>
      <c r="Y64" s="101"/>
    </row>
    <row r="65" spans="2:25" ht="12.75" hidden="1">
      <c r="B65" s="90"/>
      <c r="C65" s="97"/>
      <c r="D65" s="97"/>
      <c r="E65" s="90"/>
      <c r="F65" s="90"/>
      <c r="H65" s="90"/>
      <c r="I65" s="90"/>
      <c r="J65" s="97"/>
      <c r="K65" s="90"/>
      <c r="L65" s="90"/>
      <c r="M65" s="90"/>
      <c r="N65" s="90"/>
      <c r="O65" s="99"/>
      <c r="P65" s="101"/>
      <c r="Q65" s="101"/>
      <c r="S65" s="99"/>
      <c r="T65" s="101"/>
      <c r="U65" s="101"/>
      <c r="W65" s="99"/>
      <c r="X65" s="101"/>
      <c r="Y65" s="101"/>
    </row>
    <row r="66" spans="2:25" ht="12.75" hidden="1">
      <c r="B66" s="90"/>
      <c r="C66" s="97"/>
      <c r="D66" s="97"/>
      <c r="E66" s="90"/>
      <c r="F66" s="90"/>
      <c r="H66" s="90"/>
      <c r="I66" s="97"/>
      <c r="J66" s="97"/>
      <c r="K66" s="90"/>
      <c r="L66" s="90"/>
      <c r="M66" s="90"/>
      <c r="N66" s="90"/>
      <c r="O66" s="99"/>
      <c r="P66" s="101"/>
      <c r="Q66" s="101"/>
      <c r="S66" s="99"/>
      <c r="T66" s="101"/>
      <c r="U66" s="101"/>
      <c r="W66" s="99"/>
      <c r="X66" s="101"/>
      <c r="Y66" s="101"/>
    </row>
    <row r="67" spans="6:25" ht="12.75" hidden="1">
      <c r="F67" s="100"/>
      <c r="M67" s="100"/>
      <c r="N67" s="100"/>
      <c r="O67" s="99"/>
      <c r="P67" s="101"/>
      <c r="Q67" s="101"/>
      <c r="S67" s="99"/>
      <c r="T67" s="101"/>
      <c r="U67" s="101"/>
      <c r="W67" s="99"/>
      <c r="X67" s="101"/>
      <c r="Y67" s="101"/>
    </row>
    <row r="68" spans="2:25" ht="12.75" hidden="1">
      <c r="B68" s="100"/>
      <c r="C68" s="100"/>
      <c r="E68" s="100"/>
      <c r="F68" s="100"/>
      <c r="H68" s="92"/>
      <c r="I68" s="100"/>
      <c r="K68" s="100"/>
      <c r="L68" s="100"/>
      <c r="M68" s="100"/>
      <c r="N68" s="100"/>
      <c r="O68" s="99"/>
      <c r="P68" s="101"/>
      <c r="Q68" s="101"/>
      <c r="S68" s="99"/>
      <c r="T68" s="101"/>
      <c r="U68" s="101"/>
      <c r="W68" s="99"/>
      <c r="X68" s="101"/>
      <c r="Y68" s="101"/>
    </row>
    <row r="69" spans="2:25" ht="12.75" hidden="1">
      <c r="B69" s="100"/>
      <c r="C69" s="100"/>
      <c r="E69" s="100"/>
      <c r="F69" s="100"/>
      <c r="H69" s="92"/>
      <c r="I69" s="100"/>
      <c r="K69" s="100"/>
      <c r="L69" s="100"/>
      <c r="M69" s="100"/>
      <c r="N69" s="100"/>
      <c r="O69" s="99"/>
      <c r="P69" s="101"/>
      <c r="Q69" s="101"/>
      <c r="S69" s="99"/>
      <c r="T69" s="101"/>
      <c r="U69" s="101"/>
      <c r="W69" s="99"/>
      <c r="X69" s="101"/>
      <c r="Y69" s="101"/>
    </row>
    <row r="70" spans="2:25" ht="12.75" hidden="1">
      <c r="B70" s="100"/>
      <c r="C70" s="100"/>
      <c r="E70" s="100"/>
      <c r="F70" s="100"/>
      <c r="H70" s="92"/>
      <c r="I70" s="100"/>
      <c r="K70" s="100"/>
      <c r="L70" s="100"/>
      <c r="M70" s="100"/>
      <c r="N70" s="100"/>
      <c r="O70" s="99"/>
      <c r="P70" s="101"/>
      <c r="Q70" s="101"/>
      <c r="S70" s="99"/>
      <c r="T70" s="101"/>
      <c r="U70" s="101"/>
      <c r="W70" s="99"/>
      <c r="X70" s="101"/>
      <c r="Y70" s="101"/>
    </row>
    <row r="71" spans="2:25" ht="12.75" hidden="1">
      <c r="B71" s="100"/>
      <c r="C71" s="100"/>
      <c r="E71" s="100"/>
      <c r="F71" s="100"/>
      <c r="H71" s="92"/>
      <c r="I71" s="100"/>
      <c r="K71" s="100"/>
      <c r="L71" s="100"/>
      <c r="M71" s="100"/>
      <c r="N71" s="100"/>
      <c r="O71" s="99"/>
      <c r="P71" s="101"/>
      <c r="Q71" s="101"/>
      <c r="S71" s="99"/>
      <c r="T71" s="101"/>
      <c r="U71" s="101"/>
      <c r="W71" s="99"/>
      <c r="X71" s="101"/>
      <c r="Y71" s="101"/>
    </row>
    <row r="72" spans="2:25" ht="12.75" hidden="1">
      <c r="B72" s="100"/>
      <c r="C72" s="100"/>
      <c r="E72" s="100"/>
      <c r="F72" s="100"/>
      <c r="H72" s="92"/>
      <c r="I72" s="100"/>
      <c r="K72" s="100"/>
      <c r="L72" s="100"/>
      <c r="M72" s="100"/>
      <c r="N72" s="100"/>
      <c r="O72" s="99"/>
      <c r="P72" s="101"/>
      <c r="Q72" s="101"/>
      <c r="S72" s="99"/>
      <c r="T72" s="101"/>
      <c r="U72" s="101"/>
      <c r="W72" s="99"/>
      <c r="X72" s="101"/>
      <c r="Y72" s="101"/>
    </row>
    <row r="73" spans="2:25" ht="12.75" hidden="1">
      <c r="B73" s="100"/>
      <c r="C73" s="100"/>
      <c r="E73" s="100"/>
      <c r="F73" s="100"/>
      <c r="H73" s="92"/>
      <c r="I73" s="100"/>
      <c r="K73" s="100"/>
      <c r="L73" s="100"/>
      <c r="M73" s="100"/>
      <c r="N73" s="100"/>
      <c r="O73" s="99"/>
      <c r="P73" s="101"/>
      <c r="Q73" s="101"/>
      <c r="S73" s="99"/>
      <c r="T73" s="101"/>
      <c r="U73" s="101"/>
      <c r="W73" s="99"/>
      <c r="X73" s="101"/>
      <c r="Y73" s="101"/>
    </row>
    <row r="74" spans="2:25" ht="12.75" hidden="1">
      <c r="B74" s="92"/>
      <c r="E74" s="102"/>
      <c r="F74" s="102"/>
      <c r="H74" s="92"/>
      <c r="K74" s="102"/>
      <c r="L74" s="102"/>
      <c r="M74" s="102"/>
      <c r="N74" s="102"/>
      <c r="O74" s="99"/>
      <c r="P74" s="101"/>
      <c r="Q74" s="101"/>
      <c r="S74" s="99"/>
      <c r="T74" s="101"/>
      <c r="U74" s="101"/>
      <c r="W74" s="99"/>
      <c r="X74" s="101"/>
      <c r="Y74" s="101"/>
    </row>
    <row r="75" spans="2:25" ht="12.75" hidden="1">
      <c r="B75" s="92"/>
      <c r="E75" s="102"/>
      <c r="F75" s="102"/>
      <c r="H75" s="92"/>
      <c r="K75" s="102"/>
      <c r="L75" s="102"/>
      <c r="M75" s="102"/>
      <c r="N75" s="102"/>
      <c r="O75" s="99"/>
      <c r="P75" s="101"/>
      <c r="Q75" s="101"/>
      <c r="S75" s="99"/>
      <c r="T75" s="101"/>
      <c r="U75" s="101"/>
      <c r="W75" s="99"/>
      <c r="X75" s="101"/>
      <c r="Y75" s="101"/>
    </row>
    <row r="76" spans="2:25" ht="12.75" hidden="1">
      <c r="B76" s="92"/>
      <c r="E76" s="102"/>
      <c r="F76" s="102"/>
      <c r="H76" s="92"/>
      <c r="K76" s="102"/>
      <c r="L76" s="102"/>
      <c r="M76" s="102"/>
      <c r="N76" s="102"/>
      <c r="O76" s="99"/>
      <c r="P76" s="101"/>
      <c r="Q76" s="101"/>
      <c r="S76" s="99"/>
      <c r="T76" s="101"/>
      <c r="U76" s="101"/>
      <c r="W76" s="99"/>
      <c r="X76" s="101"/>
      <c r="Y76" s="101"/>
    </row>
    <row r="77" spans="15:25" ht="12.75" hidden="1">
      <c r="O77" s="99"/>
      <c r="P77" s="101"/>
      <c r="Q77" s="101"/>
      <c r="S77" s="99"/>
      <c r="T77" s="101"/>
      <c r="U77" s="101"/>
      <c r="W77" s="99"/>
      <c r="X77" s="101"/>
      <c r="Y77" s="101"/>
    </row>
    <row r="78" spans="15:25" ht="12.75" hidden="1">
      <c r="O78" s="99"/>
      <c r="P78" s="101"/>
      <c r="Q78" s="101"/>
      <c r="S78" s="99"/>
      <c r="T78" s="101"/>
      <c r="U78" s="101"/>
      <c r="W78" s="99"/>
      <c r="X78" s="101"/>
      <c r="Y78" s="101"/>
    </row>
    <row r="79" spans="15:25" ht="12.75" hidden="1">
      <c r="O79" s="99"/>
      <c r="P79" s="101"/>
      <c r="Q79" s="101"/>
      <c r="S79" s="99"/>
      <c r="T79" s="101"/>
      <c r="U79" s="101"/>
      <c r="W79" s="99"/>
      <c r="X79" s="101"/>
      <c r="Y79" s="101"/>
    </row>
    <row r="80" spans="15:25" ht="12.75" hidden="1">
      <c r="O80" s="99"/>
      <c r="P80" s="101"/>
      <c r="Q80" s="101"/>
      <c r="S80" s="99"/>
      <c r="T80" s="101"/>
      <c r="U80" s="101"/>
      <c r="W80" s="99"/>
      <c r="X80" s="101"/>
      <c r="Y80" s="101"/>
    </row>
    <row r="81" spans="15:25" ht="12.75" hidden="1">
      <c r="O81" s="99"/>
      <c r="P81" s="101"/>
      <c r="Q81" s="101"/>
      <c r="S81" s="99"/>
      <c r="T81" s="101"/>
      <c r="U81" s="101"/>
      <c r="W81" s="99"/>
      <c r="X81" s="101"/>
      <c r="Y81" s="101"/>
    </row>
    <row r="82" spans="9:25" ht="15.75" thickBot="1">
      <c r="I82" s="106" t="s">
        <v>67</v>
      </c>
      <c r="J82" s="111">
        <v>75</v>
      </c>
      <c r="K82" s="106" t="s">
        <v>24</v>
      </c>
      <c r="O82" s="99"/>
      <c r="P82" s="101"/>
      <c r="Q82" s="101"/>
      <c r="S82" s="99"/>
      <c r="T82" s="101"/>
      <c r="U82" s="101"/>
      <c r="W82" s="99"/>
      <c r="X82" s="101"/>
      <c r="Y82" s="101"/>
    </row>
    <row r="83" spans="9:25" ht="15">
      <c r="I83" s="107"/>
      <c r="J83" s="108"/>
      <c r="K83" s="107"/>
      <c r="O83" s="99"/>
      <c r="P83" s="101"/>
      <c r="Q83" s="101"/>
      <c r="S83" s="99"/>
      <c r="T83" s="101"/>
      <c r="U83" s="101"/>
      <c r="W83" s="99"/>
      <c r="X83" s="101"/>
      <c r="Y83" s="101"/>
    </row>
    <row r="84" spans="9:25" ht="15">
      <c r="I84" s="109" t="s">
        <v>99</v>
      </c>
      <c r="J84" s="108"/>
      <c r="K84" s="107"/>
      <c r="O84" s="99"/>
      <c r="P84" s="101"/>
      <c r="Q84" s="101"/>
      <c r="S84" s="99"/>
      <c r="T84" s="101"/>
      <c r="U84" s="101"/>
      <c r="W84" s="99"/>
      <c r="X84" s="101"/>
      <c r="Y84" s="101"/>
    </row>
    <row r="85" spans="9:25" ht="15">
      <c r="I85" s="109" t="s">
        <v>100</v>
      </c>
      <c r="J85" s="108"/>
      <c r="K85" s="110"/>
      <c r="O85" s="99"/>
      <c r="P85" s="101"/>
      <c r="Q85" s="101"/>
      <c r="S85" s="99"/>
      <c r="T85" s="101"/>
      <c r="U85" s="101"/>
      <c r="W85" s="99"/>
      <c r="X85" s="101"/>
      <c r="Y85" s="101"/>
    </row>
    <row r="86" spans="9:25" ht="15">
      <c r="I86" s="107"/>
      <c r="J86" s="107"/>
      <c r="K86" s="107"/>
      <c r="O86" s="99"/>
      <c r="P86" s="101"/>
      <c r="Q86" s="101"/>
      <c r="S86" s="99"/>
      <c r="T86" s="101"/>
      <c r="U86" s="101"/>
      <c r="W86" s="99"/>
      <c r="X86" s="101"/>
      <c r="Y86" s="101"/>
    </row>
    <row r="87" ht="12.75">
      <c r="I87" s="74" t="s">
        <v>114</v>
      </c>
    </row>
    <row r="88" ht="12.75">
      <c r="I88" s="74" t="s">
        <v>115</v>
      </c>
    </row>
    <row r="89" ht="12.75">
      <c r="I89" s="74" t="s">
        <v>116</v>
      </c>
    </row>
    <row r="90" ht="12.75"/>
    <row r="91" ht="12.75"/>
    <row r="92" ht="12.75"/>
    <row r="93" ht="12.75"/>
    <row r="94" ht="12.75"/>
    <row r="95" ht="12.75"/>
    <row r="96" ht="12.75">
      <c r="I96" s="74">
        <v>75</v>
      </c>
    </row>
    <row r="97" ht="12.75"/>
    <row r="98" ht="12.75"/>
    <row r="105" ht="12.75"/>
    <row r="106" ht="12.75"/>
    <row r="107" ht="12.75"/>
    <row r="114" ht="12.75"/>
    <row r="115" ht="12.75"/>
    <row r="116" ht="12.75"/>
    <row r="123" ht="12.75"/>
    <row r="124" ht="12.75"/>
    <row r="125" ht="12.75"/>
    <row r="132" ht="12.75"/>
    <row r="133" ht="12.75"/>
    <row r="134" ht="12.75"/>
  </sheetData>
  <printOptions/>
  <pageMargins left="0.75" right="0.75" top="1.16" bottom="1" header="0.4921259845" footer="0.4921259845"/>
  <pageSetup fitToHeight="0" horizontalDpi="600" verticalDpi="600" orientation="landscape" paperSize="9" scale="80" r:id="rId4"/>
  <headerFooter alignWithMargins="0">
    <oddHeader>&amp;LFeuerwehr Düsseldorf
Abt. Technik&amp;CEnergiebilanz ErkKw 
12V Bordnetz&amp;R  Dipl. Ing. Oliver Lang</oddHeader>
    <oddFooter>&amp;LStand: &amp;D, &amp;T</oddFooter>
  </headerFooter>
  <rowBreaks count="1" manualBreakCount="1">
    <brk id="37" max="13" man="1"/>
  </rowBreaks>
  <colBreaks count="1" manualBreakCount="1">
    <brk id="14" max="7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Leab-Vertrieb, Thorshammer 6, 24866 Busdorf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Energiebilanz ELF FFBS Fa. Binz</dc:title>
  <dc:subject/>
  <dc:creator>Christian Iglhaut</dc:creator>
  <cp:keywords/>
  <dc:description/>
  <cp:lastModifiedBy>t374006</cp:lastModifiedBy>
  <cp:lastPrinted>2002-02-22T05:28:54Z</cp:lastPrinted>
  <dcterms:created xsi:type="dcterms:W3CDTF">1999-10-11T08:10:56Z</dcterms:created>
  <dcterms:modified xsi:type="dcterms:W3CDTF">2002-02-22T05:33:52Z</dcterms:modified>
  <cp:category/>
  <cp:version/>
  <cp:contentType/>
  <cp:contentStatus/>
</cp:coreProperties>
</file>